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0" documentId="8_{383782FF-A438-4EAA-AEF8-40E1570469E7}" xr6:coauthVersionLast="46" xr6:coauthVersionMax="46" xr10:uidLastSave="{00000000-0000-0000-0000-000000000000}"/>
  <bookViews>
    <workbookView xWindow="-28920" yWindow="-120" windowWidth="29040" windowHeight="15840" tabRatio="811" xr2:uid="{00000000-000D-0000-FFFF-FFFF00000000}"/>
  </bookViews>
  <sheets>
    <sheet name="A_Instructions" sheetId="27" r:id="rId1"/>
    <sheet name=" B_Populations" sheetId="10" r:id="rId2"/>
    <sheet name="C_Health Regions" sheetId="23" r:id="rId3"/>
    <sheet name="1_Year 1" sheetId="24" r:id="rId4"/>
    <sheet name="2_Year 2" sheetId="21" r:id="rId5"/>
    <sheet name="3_Year 3" sheetId="20" r:id="rId6"/>
    <sheet name="4_Year 4" sheetId="19" r:id="rId7"/>
    <sheet name="5_Year 5" sheetId="9" r:id="rId8"/>
    <sheet name="6_Firearms Deaths by Type" sheetId="32" r:id="rId9"/>
    <sheet name="Optional - Totals" sheetId="29" r:id="rId10"/>
    <sheet name="Report" sheetId="22" r:id="rId11"/>
    <sheet name="Calculations" sheetId="25" r:id="rId12"/>
  </sheets>
  <definedNames>
    <definedName name="_xlnm._FilterDatabase" localSheetId="10"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2" i="25" l="1"/>
  <c r="C41" i="25"/>
  <c r="C40" i="25"/>
  <c r="C39" i="25"/>
  <c r="C38" i="25"/>
  <c r="C37" i="25"/>
  <c r="C36" i="25"/>
  <c r="B42" i="25"/>
  <c r="B41" i="25"/>
  <c r="B40" i="25"/>
  <c r="B39" i="25"/>
  <c r="B38" i="25"/>
  <c r="B37" i="25"/>
  <c r="B36" i="25"/>
  <c r="AC43" i="22"/>
  <c r="AC42" i="22"/>
  <c r="AC41" i="22"/>
  <c r="AC40" i="22"/>
  <c r="AC39" i="22"/>
  <c r="AB43" i="22"/>
  <c r="AB42" i="22"/>
  <c r="AB41" i="22"/>
  <c r="AB39" i="22"/>
  <c r="AA43" i="22"/>
  <c r="AA42" i="22"/>
  <c r="AA41" i="22"/>
  <c r="AA40" i="22"/>
  <c r="AA39" i="22"/>
  <c r="Z43" i="22"/>
  <c r="Z42" i="22"/>
  <c r="Z41" i="22"/>
  <c r="Z39" i="22"/>
  <c r="CP27" i="29"/>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J7" i="32"/>
  <c r="G7" i="32"/>
  <c r="D7" i="32"/>
  <c r="AH4" i="9"/>
  <c r="AI4" i="9" s="1"/>
  <c r="A6" i="32"/>
  <c r="K6" i="32" s="1"/>
  <c r="A5" i="32"/>
  <c r="K5" i="32" s="1"/>
  <c r="A4" i="32"/>
  <c r="K4" i="32" s="1"/>
  <c r="A3" i="32"/>
  <c r="H3" i="32" s="1"/>
  <c r="A2" i="32"/>
  <c r="E2" i="32" s="1"/>
  <c r="AH6" i="9"/>
  <c r="AH5" i="9"/>
  <c r="Y40" i="22"/>
  <c r="Y41" i="22"/>
  <c r="Y42" i="22"/>
  <c r="Y43" i="22"/>
  <c r="Y39" i="22"/>
  <c r="AU18" i="29" l="1"/>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K2" i="32"/>
  <c r="E3" i="32"/>
  <c r="H2" i="32"/>
  <c r="K3" i="32"/>
  <c r="E5" i="32"/>
  <c r="H5" i="32"/>
  <c r="E4" i="32"/>
  <c r="H4" i="32"/>
  <c r="D13" i="32"/>
  <c r="C65" i="25"/>
  <c r="C64" i="25"/>
  <c r="C63" i="25"/>
  <c r="C62" i="25"/>
  <c r="C61" i="25"/>
  <c r="C60" i="25"/>
  <c r="C59" i="25"/>
  <c r="C58" i="25"/>
  <c r="C57" i="25"/>
  <c r="C56" i="25"/>
  <c r="C55" i="25"/>
  <c r="C54" i="25"/>
  <c r="C53" i="25"/>
  <c r="C52" i="25"/>
  <c r="C51" i="25"/>
  <c r="C50" i="25"/>
  <c r="C49" i="25"/>
  <c r="C48" i="25"/>
  <c r="C47" i="25"/>
  <c r="C46" i="25"/>
  <c r="B65" i="25"/>
  <c r="B64" i="25"/>
  <c r="B63" i="25"/>
  <c r="B62" i="25"/>
  <c r="B61" i="25"/>
  <c r="B60" i="25"/>
  <c r="B59" i="25"/>
  <c r="B58" i="25"/>
  <c r="B57" i="25"/>
  <c r="B56" i="25"/>
  <c r="B55" i="25"/>
  <c r="B54" i="25"/>
  <c r="B53" i="25"/>
  <c r="B52" i="25"/>
  <c r="B51" i="25"/>
  <c r="B50" i="25"/>
  <c r="B49" i="25"/>
  <c r="B48" i="25"/>
  <c r="B47" i="25"/>
  <c r="B46" i="25"/>
  <c r="AB18" i="22"/>
  <c r="AB19" i="22"/>
  <c r="AB20" i="22"/>
  <c r="AB21" i="22"/>
  <c r="AB17" i="22"/>
  <c r="AA20" i="22"/>
  <c r="AA21" i="22"/>
  <c r="AA18" i="22"/>
  <c r="AA19" i="22"/>
  <c r="AA17" i="22"/>
  <c r="Z21" i="22"/>
  <c r="Z20" i="22"/>
  <c r="Z19" i="22"/>
  <c r="Z18" i="22"/>
  <c r="Z17" i="22"/>
  <c r="A47" i="22"/>
  <c r="A45" i="22"/>
  <c r="A43" i="22"/>
  <c r="A41" i="22"/>
  <c r="B20" i="25"/>
  <c r="B12" i="25"/>
  <c r="E7" i="32" l="1"/>
  <c r="C28" i="25" s="1"/>
  <c r="K7" i="32"/>
  <c r="C30" i="25" s="1"/>
  <c r="H7" i="32"/>
  <c r="C29" i="25" s="1"/>
  <c r="J8" i="32"/>
  <c r="G8" i="32"/>
  <c r="D8" i="32"/>
  <c r="B29" i="25" l="1"/>
  <c r="B30" i="25"/>
  <c r="B28" i="25"/>
  <c r="D30" i="25"/>
  <c r="D28" i="25"/>
  <c r="D29" i="25"/>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S6" i="9" s="1"/>
  <c r="AR5" i="9"/>
  <c r="AR4" i="9"/>
  <c r="AR17" i="9"/>
  <c r="AR16" i="9"/>
  <c r="AR15" i="9"/>
  <c r="AR14" i="9"/>
  <c r="AR13" i="9"/>
  <c r="AR26" i="9"/>
  <c r="AS26" i="9" s="1"/>
  <c r="AR25" i="9"/>
  <c r="AS25" i="9" s="1"/>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S24" i="20" s="1"/>
  <c r="AR23" i="20"/>
  <c r="AR22" i="20"/>
  <c r="AR27" i="20" s="1"/>
  <c r="AR17" i="20"/>
  <c r="AR16" i="20"/>
  <c r="AR15" i="20"/>
  <c r="AR14" i="20"/>
  <c r="AR13" i="20"/>
  <c r="AR8" i="20"/>
  <c r="AS8" i="20" s="1"/>
  <c r="AR7" i="20"/>
  <c r="AR6" i="20"/>
  <c r="AS6" i="20" s="1"/>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S16" i="21" s="1"/>
  <c r="AR15" i="21"/>
  <c r="AS15" i="21" s="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O26" i="21" s="1"/>
  <c r="AN25" i="21"/>
  <c r="AN24" i="21"/>
  <c r="AN23" i="21"/>
  <c r="AN22" i="21"/>
  <c r="AN17" i="21"/>
  <c r="AO17" i="21" s="1"/>
  <c r="AN16" i="21"/>
  <c r="AN15" i="21"/>
  <c r="AN14" i="21"/>
  <c r="AO14" i="21" s="1"/>
  <c r="AN13" i="21"/>
  <c r="AN8" i="21"/>
  <c r="AN7" i="21"/>
  <c r="AN6" i="21"/>
  <c r="AN5" i="21"/>
  <c r="AO5" i="21" s="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I24" i="21" s="1"/>
  <c r="AB40" i="22" s="1"/>
  <c r="AH23" i="21"/>
  <c r="AH22" i="21"/>
  <c r="AH17" i="21"/>
  <c r="AH16" i="21"/>
  <c r="AH15" i="21"/>
  <c r="AI15" i="21" s="1"/>
  <c r="AH14" i="21"/>
  <c r="AH13" i="21"/>
  <c r="AH8" i="21"/>
  <c r="AI8" i="21" s="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S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S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S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S16" i="9"/>
  <c r="AQ16" i="9"/>
  <c r="AO16" i="9"/>
  <c r="AM16" i="9"/>
  <c r="AK16" i="9"/>
  <c r="CN15" i="9"/>
  <c r="CL15" i="9"/>
  <c r="CJ15" i="9"/>
  <c r="CF15" i="9"/>
  <c r="BZ15" i="9"/>
  <c r="BX15" i="9"/>
  <c r="BR15" i="9"/>
  <c r="BP15" i="9"/>
  <c r="BN15" i="9"/>
  <c r="BL15" i="9"/>
  <c r="BH15" i="9"/>
  <c r="BE15" i="9"/>
  <c r="BF15" i="9" s="1"/>
  <c r="BD15" i="9"/>
  <c r="BA15" i="9"/>
  <c r="AY15" i="9"/>
  <c r="AW15" i="9"/>
  <c r="AU15" i="9"/>
  <c r="AS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S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S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S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S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S4"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S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S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S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S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S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S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S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S14" i="19"/>
  <c r="AQ14" i="19"/>
  <c r="AO14" i="19"/>
  <c r="AM14" i="19"/>
  <c r="AK14" i="19"/>
  <c r="CP13" i="19"/>
  <c r="CN13" i="19"/>
  <c r="CL13" i="19"/>
  <c r="CH13" i="19"/>
  <c r="CF13" i="19"/>
  <c r="BZ13" i="19"/>
  <c r="BX13" i="19"/>
  <c r="BV13" i="19"/>
  <c r="BR13" i="19"/>
  <c r="BN13" i="19"/>
  <c r="BJ13" i="19"/>
  <c r="BH13" i="19"/>
  <c r="BH18" i="19" s="1"/>
  <c r="BF13" i="19"/>
  <c r="BE13" i="19"/>
  <c r="BA13" i="19"/>
  <c r="AY13" i="19"/>
  <c r="AT18" i="19"/>
  <c r="AS13"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S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S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S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S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S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S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S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S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S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S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S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S13"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S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S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S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S26" i="21"/>
  <c r="AQ26" i="21"/>
  <c r="AM26" i="21"/>
  <c r="AK26" i="21"/>
  <c r="AI26" i="21"/>
  <c r="CP25" i="21"/>
  <c r="CL25" i="21"/>
  <c r="CJ25" i="21"/>
  <c r="CH25" i="21"/>
  <c r="CF25" i="21"/>
  <c r="CD25" i="21"/>
  <c r="BX25" i="21"/>
  <c r="BV25" i="21"/>
  <c r="BT25" i="21"/>
  <c r="BR25" i="21"/>
  <c r="BN25" i="21"/>
  <c r="BL25" i="21"/>
  <c r="BJ25" i="21"/>
  <c r="BH25" i="21"/>
  <c r="BE25" i="21"/>
  <c r="BF25" i="21" s="1"/>
  <c r="BA25" i="21"/>
  <c r="AY25" i="21"/>
  <c r="AU25" i="21"/>
  <c r="AS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S24" i="21"/>
  <c r="AQ24" i="21"/>
  <c r="AO24" i="21"/>
  <c r="AM24" i="21"/>
  <c r="AK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S22" i="21"/>
  <c r="AP27" i="21"/>
  <c r="AM22" i="21"/>
  <c r="AK22"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S17" i="21"/>
  <c r="AQ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S14" i="21"/>
  <c r="AQ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S8" i="21"/>
  <c r="AQ8" i="21"/>
  <c r="AO8" i="21"/>
  <c r="AM8" i="21"/>
  <c r="AK8" i="21"/>
  <c r="CP7" i="21"/>
  <c r="CN7" i="21"/>
  <c r="CL7" i="21"/>
  <c r="CJ7" i="21"/>
  <c r="CH7" i="21"/>
  <c r="CF7" i="21"/>
  <c r="CD7" i="21"/>
  <c r="CB7" i="21"/>
  <c r="BZ7" i="21"/>
  <c r="BX7" i="21"/>
  <c r="BT7" i="21"/>
  <c r="BR7" i="21"/>
  <c r="BP7" i="21"/>
  <c r="BN7" i="21"/>
  <c r="BJ7" i="21"/>
  <c r="BH7" i="21"/>
  <c r="BF7" i="21"/>
  <c r="BE7" i="21"/>
  <c r="BD7" i="21"/>
  <c r="BA7" i="21"/>
  <c r="AY7" i="21"/>
  <c r="AW7" i="21"/>
  <c r="AU7" i="21"/>
  <c r="AS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S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S5" i="21"/>
  <c r="AQ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S4" i="21"/>
  <c r="AS9" i="21" s="1"/>
  <c r="AQ4" i="21"/>
  <c r="AP9" i="21"/>
  <c r="AO4" i="21"/>
  <c r="AN9" i="21"/>
  <c r="AL9" i="21"/>
  <c r="AK4" i="21"/>
  <c r="AK9" i="21" s="1"/>
  <c r="AI4"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9" i="24" s="1"/>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18" i="24" s="1"/>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V9" i="24" s="1"/>
  <c r="AT26" i="24"/>
  <c r="AT25" i="24"/>
  <c r="AT24" i="24"/>
  <c r="AT23" i="24"/>
  <c r="AT17" i="24"/>
  <c r="AT16" i="24"/>
  <c r="AT15" i="24"/>
  <c r="AT14" i="24"/>
  <c r="AT13" i="24"/>
  <c r="AT8" i="24"/>
  <c r="AT7" i="24"/>
  <c r="AT6" i="24"/>
  <c r="AT5" i="24"/>
  <c r="AT4" i="24"/>
  <c r="AR7" i="24"/>
  <c r="AR26" i="24"/>
  <c r="AR25" i="24"/>
  <c r="AR24" i="24"/>
  <c r="AR23" i="24"/>
  <c r="AR22" i="24"/>
  <c r="AR17" i="24"/>
  <c r="AR16" i="24"/>
  <c r="AR15" i="24"/>
  <c r="AR14" i="24"/>
  <c r="AR8" i="24"/>
  <c r="AR6" i="24"/>
  <c r="AR5" i="24"/>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9" i="24" s="1"/>
  <c r="AH5" i="24"/>
  <c r="AH4" i="24"/>
  <c r="I28" i="25" l="1"/>
  <c r="H28" i="25"/>
  <c r="AH27" i="21"/>
  <c r="AH9" i="21"/>
  <c r="AN27" i="21"/>
  <c r="AN18" i="21"/>
  <c r="AO9" i="21"/>
  <c r="H29" i="25"/>
  <c r="H30" i="25"/>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AS9"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S7" i="19"/>
  <c r="AK15" i="19"/>
  <c r="BA15" i="19"/>
  <c r="AV27" i="19"/>
  <c r="AK9" i="19"/>
  <c r="AH18" i="19"/>
  <c r="AS23" i="19"/>
  <c r="AS27" i="19" s="1"/>
  <c r="AL9" i="19"/>
  <c r="AW9" i="19"/>
  <c r="AQ6" i="19"/>
  <c r="AN9" i="19"/>
  <c r="AI18" i="19"/>
  <c r="AU27" i="19"/>
  <c r="AO9" i="19"/>
  <c r="AL18" i="19"/>
  <c r="AX18" i="19"/>
  <c r="BA9" i="19"/>
  <c r="AY18" i="19"/>
  <c r="AS9"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S18" i="20"/>
  <c r="AS22" i="20"/>
  <c r="AS27" i="20" s="1"/>
  <c r="AS9"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AS13" i="9"/>
  <c r="AS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AS22" i="9"/>
  <c r="AS27" i="9" s="1"/>
  <c r="BA22" i="9"/>
  <c r="BA27" i="9" s="1"/>
  <c r="BJ22" i="9"/>
  <c r="BJ27" i="9" s="1"/>
  <c r="BR22" i="9"/>
  <c r="BR27" i="9" s="1"/>
  <c r="BZ22" i="9"/>
  <c r="BZ27" i="9" s="1"/>
  <c r="AM9" i="19"/>
  <c r="AU9" i="19"/>
  <c r="AS18"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S23" i="21"/>
  <c r="AS27" i="21" s="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AS13" i="21"/>
  <c r="AS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Q22" i="21"/>
  <c r="AQ27" i="21" s="1"/>
  <c r="AY22" i="21"/>
  <c r="AY27" i="21" s="1"/>
  <c r="BH22" i="21"/>
  <c r="BH27" i="21" s="1"/>
  <c r="BP22" i="21"/>
  <c r="BP27" i="21" s="1"/>
  <c r="BX22" i="21"/>
  <c r="BX27" i="21" s="1"/>
  <c r="BW9" i="24"/>
  <c r="AI27" i="21" l="1"/>
  <c r="Z40" i="22"/>
  <c r="AI27" i="9"/>
  <c r="B17" i="22" s="1"/>
  <c r="B4" i="25"/>
  <c r="D7" i="25" s="1"/>
  <c r="AI27" i="20"/>
  <c r="D20" i="25"/>
  <c r="D21" i="25"/>
  <c r="D22" i="25"/>
  <c r="D23" i="25"/>
  <c r="D24" i="25"/>
  <c r="D16" i="25"/>
  <c r="D12" i="25"/>
  <c r="D15" i="25"/>
  <c r="D14" i="25"/>
  <c r="D13" i="25"/>
  <c r="BT18" i="9"/>
  <c r="BH27" i="20"/>
  <c r="H21" i="25" l="1"/>
  <c r="D5" i="25"/>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K24" i="24"/>
  <c r="AI24" i="24"/>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S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S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S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S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S5" i="24"/>
  <c r="AQ5" i="24"/>
  <c r="AO5" i="24"/>
  <c r="AM5" i="24"/>
  <c r="AK5" i="24"/>
  <c r="AI5" i="24"/>
  <c r="CP4"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BE9" i="24" l="1"/>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AW27" i="24"/>
  <c r="BV27" i="24"/>
  <c r="AS27" i="24"/>
  <c r="BJ27" i="24"/>
  <c r="BN27" i="24"/>
  <c r="BR27" i="24"/>
  <c r="BZ27" i="24"/>
  <c r="CD27" i="24"/>
  <c r="AO27" i="24"/>
  <c r="BF27" i="24"/>
  <c r="BW27" i="24"/>
  <c r="AI22" i="24"/>
  <c r="AM22" i="24"/>
  <c r="AQ22" i="24"/>
  <c r="AU22" i="24"/>
  <c r="AY22" i="24"/>
  <c r="BD22" i="24"/>
  <c r="BH22" i="24"/>
  <c r="BL27" i="24"/>
  <c r="BX27" i="24"/>
  <c r="AJ27" i="24"/>
  <c r="AN27" i="24"/>
  <c r="AR27" i="24"/>
  <c r="AV27" i="24"/>
  <c r="AZ27" i="24"/>
  <c r="BE27" i="24"/>
  <c r="BI27" i="24"/>
  <c r="BM27" i="24"/>
  <c r="BQ27" i="24"/>
  <c r="BU27" i="24"/>
  <c r="BY27" i="24"/>
  <c r="CC27" i="24"/>
  <c r="BP27" i="24"/>
  <c r="AN10" i="23"/>
  <c r="AL10" i="23"/>
  <c r="AJ10" i="23"/>
  <c r="AH10" i="23"/>
  <c r="AF10" i="23"/>
  <c r="AD10" i="23"/>
  <c r="A9" i="23"/>
  <c r="A8" i="23"/>
  <c r="A7" i="23"/>
  <c r="A6" i="23"/>
  <c r="A5" i="23"/>
  <c r="BT27" i="24" l="1"/>
  <c r="CB27" i="24"/>
  <c r="BJ9" i="24"/>
  <c r="BP18" i="24"/>
  <c r="CO9" i="24"/>
  <c r="CP9" i="24" s="1"/>
  <c r="CI9" i="24"/>
  <c r="CJ9" i="24" s="1"/>
  <c r="CE9" i="24"/>
  <c r="CF9" i="24" s="1"/>
  <c r="CG9" i="24"/>
  <c r="CH9" i="24" s="1"/>
  <c r="BA18" i="24"/>
  <c r="AU18" i="24"/>
  <c r="AI18" i="24"/>
  <c r="AU27" i="24"/>
  <c r="CD18" i="24"/>
  <c r="BN18" i="24"/>
  <c r="AW18" i="24"/>
  <c r="BP9" i="24"/>
  <c r="AY9" i="24"/>
  <c r="AI9" i="24"/>
  <c r="CD9" i="24"/>
  <c r="BN9" i="24"/>
  <c r="AQ9" i="24"/>
  <c r="AI27" i="24"/>
  <c r="BR18" i="24"/>
  <c r="BH27" i="24"/>
  <c r="AQ27" i="24"/>
  <c r="BX18" i="24"/>
  <c r="BH18" i="24"/>
  <c r="AQ18" i="24"/>
  <c r="BD9" i="24"/>
  <c r="AM9" i="24"/>
  <c r="BV18" i="24"/>
  <c r="BH9" i="24"/>
  <c r="AK9" i="24"/>
  <c r="BF18" i="24"/>
  <c r="AY27" i="24"/>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47" i="25"/>
  <c r="H52" i="25"/>
  <c r="I52" i="25"/>
  <c r="I48" i="25"/>
  <c r="H61" i="25"/>
  <c r="H63" i="25"/>
  <c r="I56" i="25"/>
  <c r="H51" i="25"/>
  <c r="I64" i="25"/>
  <c r="I60" i="25"/>
  <c r="H57" i="25"/>
  <c r="H62" i="25"/>
  <c r="I57" i="25"/>
  <c r="H60" i="25"/>
  <c r="H49" i="25"/>
  <c r="H59" i="25"/>
  <c r="H46"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G48" i="25" s="1"/>
  <c r="A47" i="25"/>
  <c r="G47" i="25" s="1"/>
  <c r="A46" i="25"/>
  <c r="G46" i="25" s="1"/>
  <c r="A42" i="25"/>
  <c r="A41" i="25"/>
  <c r="A40" i="25"/>
  <c r="A39" i="25"/>
  <c r="A38" i="25"/>
  <c r="A37" i="25"/>
  <c r="A36" i="25"/>
  <c r="D10" i="23" l="1"/>
  <c r="F10" i="23"/>
  <c r="H10" i="23"/>
  <c r="J10" i="23"/>
  <c r="L10" i="23"/>
  <c r="N10" i="23"/>
  <c r="P10" i="23"/>
  <c r="R10" i="23"/>
  <c r="T10" i="23"/>
  <c r="V10" i="23"/>
  <c r="X10" i="23"/>
  <c r="Z10" i="23"/>
  <c r="AB10" i="23"/>
  <c r="B10" i="23"/>
  <c r="R14" i="10"/>
  <c r="T14" i="10"/>
  <c r="W29" i="22" l="1"/>
  <c r="I29" i="25"/>
  <c r="W30" i="22" s="1"/>
  <c r="D37" i="25"/>
  <c r="D38" i="25"/>
  <c r="D39" i="25"/>
  <c r="D40" i="25"/>
  <c r="D41" i="25"/>
  <c r="D42" i="25"/>
  <c r="D36" i="25"/>
  <c r="I30" i="25"/>
  <c r="W31" i="22" s="1"/>
  <c r="G30" i="25"/>
  <c r="U31" i="22" s="1"/>
  <c r="G28" i="25"/>
  <c r="U29" i="22" s="1"/>
  <c r="G29" i="25"/>
  <c r="U30" i="22" s="1"/>
  <c r="G12" i="25"/>
  <c r="A31" i="22" s="1"/>
  <c r="H8" i="25"/>
  <c r="H7" i="25"/>
  <c r="H4" i="25"/>
  <c r="A27" i="22"/>
  <c r="H5" i="25"/>
  <c r="H6" i="25"/>
  <c r="G13" i="25"/>
  <c r="G14" i="25"/>
  <c r="G16" i="25"/>
  <c r="G15" i="25"/>
  <c r="V66" i="22"/>
  <c r="W68" i="22"/>
  <c r="U67" i="22"/>
  <c r="V67" i="22"/>
  <c r="U66" i="22"/>
  <c r="W66" i="22"/>
  <c r="V70" i="22"/>
  <c r="U70" i="22"/>
  <c r="V68" i="22"/>
  <c r="U68" i="22"/>
  <c r="W69" i="22"/>
  <c r="V69" i="22"/>
  <c r="W70" i="22"/>
  <c r="U69" i="22"/>
  <c r="W67" i="22"/>
  <c r="I41" i="25" l="1"/>
  <c r="H41" i="25"/>
  <c r="H40" i="25"/>
  <c r="V62" i="22" s="1"/>
  <c r="G24" i="25"/>
  <c r="G42" i="25"/>
  <c r="I42" i="25"/>
  <c r="H42" i="25"/>
  <c r="G38" i="25"/>
  <c r="U60" i="22" s="1"/>
  <c r="G37" i="25"/>
  <c r="U59" i="22" s="1"/>
  <c r="G36" i="25"/>
  <c r="U58" i="22" s="1"/>
  <c r="G22" i="25"/>
  <c r="G20" i="25"/>
  <c r="A35" i="22" s="1"/>
  <c r="G21" i="25"/>
  <c r="G23" i="25"/>
  <c r="V30" i="22"/>
  <c r="V29" i="22"/>
  <c r="V31" i="22"/>
  <c r="H36" i="25"/>
  <c r="V58" i="22" s="1"/>
  <c r="H37" i="25"/>
  <c r="V59" i="22" s="1"/>
  <c r="H39" i="25"/>
  <c r="V61" i="22" s="1"/>
  <c r="I40" i="25"/>
  <c r="W62" i="22" s="1"/>
  <c r="I38" i="25"/>
  <c r="W60" i="22" s="1"/>
  <c r="G39" i="25"/>
  <c r="U61" i="22" s="1"/>
  <c r="I39" i="25"/>
  <c r="W61" i="22" s="1"/>
  <c r="G40" i="25"/>
  <c r="U62" i="22" s="1"/>
  <c r="I37" i="25"/>
  <c r="W59" i="22" s="1"/>
  <c r="H38" i="25"/>
  <c r="V60" i="22" s="1"/>
  <c r="I36" i="25"/>
  <c r="W58" i="22" s="1"/>
  <c r="G41" i="25"/>
</calcChain>
</file>

<file path=xl/sharedStrings.xml><?xml version="1.0" encoding="utf-8"?>
<sst xmlns="http://schemas.openxmlformats.org/spreadsheetml/2006/main" count="1180" uniqueCount="223">
  <si>
    <t>Step 1: Preparing State/Territory Data</t>
  </si>
  <si>
    <t>Step 2: Entering Data</t>
  </si>
  <si>
    <t>Step 3: Creating Special Emphasis Report</t>
  </si>
  <si>
    <t>Name</t>
  </si>
  <si>
    <t>ICD-10-CM code</t>
  </si>
  <si>
    <t>ICD-10-CM notes</t>
  </si>
  <si>
    <t>1a. Create a Nonfatal Hospital Discharge Data Subset - includes records that have one of the following ICD-10-CM injury diagnosis codes* in the principal diagnosis field</t>
  </si>
  <si>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</si>
  <si>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</si>
  <si>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</si>
  <si>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</si>
  <si>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</si>
  <si>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</si>
  <si>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</si>
  <si>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</si>
  <si>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</si>
  <si>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</si>
  <si>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</si>
  <si>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</si>
  <si>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</si>
  <si>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</si>
  <si>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</si>
  <si>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</si>
  <si>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</si>
  <si>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</si>
  <si>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</si>
  <si>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1b. Create a Nonfatal Unintentional Firearm-related Hospitalizations Data Subset - Includes data for nonfatal hospitalizations from the injury hospital discharge subset with any of the following ICD-10-CM external cause-of-injury codes in any field</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</si>
  <si>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</si>
  <si>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</si>
  <si>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</si>
  <si>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</si>
  <si>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</si>
  <si>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</si>
  <si>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</si>
  <si>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</si>
  <si>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</si>
  <si>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</si>
  <si>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</si>
  <si>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</si>
  <si>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2a. Create a Nonfatal Emergency Department (ED) Visit Data Subset - includes records that have one of the following ICD-10-CM diagnosis codes* in any field OR one of the following external cause codes in any field</t>
  </si>
  <si>
    <t>ICD-10-CM diagnosis codes* 
*Only include cases if the 7th character of the code is A, B, C, or missing (reflects initial encounter, active treatment). T30–T32 do not have a 7th character.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</si>
  <si>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</si>
  <si>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</si>
  <si>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</si>
  <si>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</si>
  <si>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</si>
  <si>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</si>
  <si>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</si>
  <si>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</si>
  <si>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</si>
  <si>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</si>
  <si>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</si>
  <si>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</si>
  <si>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</si>
  <si>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</si>
  <si>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</si>
  <si>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</si>
  <si>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2b. Create a Nonfatal Firearm-related ED Visits Data Subset - Includes data for nonfatal ED visits from the injury ED visit subset with any of the following ICD-10-CM external cause-of-injury codes in any field</t>
  </si>
  <si>
    <t>3a. Create a Deaths Data Subset - includes records that have one of the following diagnosis codes in the underlying cause of death field</t>
  </si>
  <si>
    <t>Injury Fatality ICD-10-CM Codes</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</si>
  <si>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</si>
  <si>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</si>
  <si>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</si>
  <si>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</si>
  <si>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</si>
  <si>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</si>
  <si>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</si>
  <si>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</si>
  <si>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</si>
  <si>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</si>
  <si>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</si>
  <si>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</si>
  <si>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</si>
  <si>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</si>
  <si>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</si>
  <si>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</si>
  <si>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</si>
  <si>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</si>
  <si>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</si>
  <si>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</si>
  <si>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</si>
  <si>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</si>
  <si>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</si>
  <si>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</si>
  <si>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</si>
  <si>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</si>
  <si>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</si>
  <si>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</si>
  <si>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</si>
  <si>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</si>
  <si>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</si>
  <si>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</si>
  <si>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</si>
  <si>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</si>
  <si>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</si>
  <si>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</si>
  <si>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</si>
  <si>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</si>
  <si>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</si>
  <si>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</si>
  <si>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</si>
  <si>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</si>
  <si>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</si>
  <si>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</si>
  <si>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</si>
  <si>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</si>
  <si>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</si>
  <si>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</si>
  <si>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</si>
  <si>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</si>
  <si>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</si>
  <si>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</si>
  <si>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</si>
  <si>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</si>
  <si>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</si>
  <si>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</si>
  <si>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</si>
  <si>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</si>
  <si>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</si>
  <si>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</si>
  <si>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</si>
  <si>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</si>
  <si>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</si>
  <si>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</si>
  <si>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</si>
  <si>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</si>
  <si>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</si>
  <si>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</si>
  <si>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</si>
  <si>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</si>
  <si>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</si>
  <si>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</si>
  <si>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</si>
  <si>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</si>
  <si>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</si>
  <si>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</si>
  <si>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</si>
  <si>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</si>
  <si>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</si>
  <si>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</si>
  <si>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Count</t>
  </si>
  <si>
    <t>Rate per 100k People</t>
  </si>
  <si>
    <t>Demographic</t>
  </si>
  <si>
    <t>Regions</t>
  </si>
  <si>
    <t>No.</t>
  </si>
  <si>
    <t>Desired No.</t>
  </si>
  <si>
    <t>Figure 2</t>
  </si>
  <si>
    <t>Year</t>
  </si>
  <si>
    <t>ICD-10-CM codes for Firearm-related Fatalities</t>
  </si>
  <si>
    <t>ICD-10-CM Codes* for Firearm-related Injuries
*Only include cases if the 7th character of the code is A or missing (reflects initial encounter, active treatment)</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</si>
  <si>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</si>
  <si>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</si>
  <si>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</si>
  <si>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</si>
  <si>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</si>
  <si>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</si>
  <si>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</si>
  <si>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</si>
  <si>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</si>
  <si>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</si>
  <si>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</si>
  <si>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</si>
  <si>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</si>
  <si>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</si>
  <si>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</si>
  <si>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</si>
  <si>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</si>
  <si>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</si>
  <si>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</si>
  <si>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</si>
  <si>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</si>
  <si>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</si>
  <si>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</si>
  <si>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</si>
  <si>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</si>
  <si>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</si>
  <si>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</si>
  <si>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</si>
  <si>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</si>
  <si>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</si>
  <si>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</si>
  <si>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</si>
  <si>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</si>
  <si>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</si>
  <si>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</si>
  <si>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</si>
  <si>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</si>
  <si>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</si>
  <si>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</si>
  <si>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</si>
  <si>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</si>
  <si>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</si>
  <si>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</si>
  <si>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</si>
  <si>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</si>
  <si>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</si>
  <si>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</si>
  <si>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</si>
  <si>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</si>
  <si>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</si>
  <si>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</si>
  <si>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</si>
  <si>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</si>
  <si>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</si>
  <si>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</si>
  <si>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</si>
  <si>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</si>
  <si>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</si>
  <si>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</si>
  <si>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</si>
  <si>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</si>
  <si>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</si>
  <si>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</si>
  <si>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This tab can be used for data validation. You can directly enter your total numbers of Older Adult Falls hospitalizations, ED visits, and deaths and compare them against the results in the "Report" tab.</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</si>
  <si>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</si>
  <si>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</si>
  <si>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</si>
  <si>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</si>
  <si>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</si>
  <si>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</si>
  <si>
    <t>ICD-10 Code (reference)</t>
  </si>
  <si>
    <t>Proporation of Population</t>
  </si>
  <si>
    <t>% of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</si>
</sst>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65">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40">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1" fontId="4" fillId="0" borderId="63" xfId="0" applyNumberFormat="1" applyFont="1" applyBorder="1" applyAlignment="1">
      <alignment horizontal="center"/>
    </xf>
    <xf numFmtId="0" fontId="12" fillId="11" borderId="63" xfId="0" applyFont="1" applyFill="1" applyBorder="1"/>
    <xf numFmtId="0" fontId="0" fillId="0" borderId="63" xfId="0" applyFont="1" applyFill="1" applyBorder="1"/>
    <xf numFmtId="9" fontId="0" fillId="0" borderId="63" xfId="4" applyFont="1" applyBorder="1"/>
    <xf numFmtId="0" fontId="0" fillId="0" borderId="0" xfId="0" applyAlignment="1">
      <alignment horizontal="center" vertical="center"/>
    </xf>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3" fillId="0" borderId="37"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35" xfId="3" applyFont="1" applyFill="1" applyBorder="1" applyAlignment="1">
      <alignment horizontal="left" vertical="center"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6" xfId="3" applyFont="1" applyBorder="1" applyAlignment="1">
      <alignment horizontal="left" vertical="top"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 fontId="0" fillId="0" borderId="31" xfId="0" applyNumberFormat="1" applyBorder="1"/>
    <xf numFmtId="0" fontId="13" fillId="0" borderId="63" xfId="0" applyFont="1" applyBorder="1" applyAlignment="1">
      <alignment horizontal="left"/>
    </xf>
    <xf numFmtId="0" fontId="13" fillId="0" borderId="63" xfId="0" applyFont="1" applyBorder="1"/>
    <xf numFmtId="0" fontId="4" fillId="0" borderId="54" xfId="0" applyFont="1" applyBorder="1" applyAlignment="1">
      <alignment horizontal="center"/>
    </xf>
    <xf numFmtId="0" fontId="4" fillId="0" borderId="64" xfId="0" applyFont="1" applyBorder="1" applyAlignment="1">
      <alignment horizontal="center"/>
    </xf>
    <xf numFmtId="0" fontId="2" fillId="26" borderId="55" xfId="0" applyFont="1" applyFill="1" applyBorder="1" applyAlignment="1">
      <alignment horizontal="center"/>
    </xf>
    <xf numFmtId="0" fontId="15" fillId="0" borderId="36" xfId="0" applyFont="1" applyBorder="1" applyAlignment="1">
      <alignment horizontal="center"/>
    </xf>
    <xf numFmtId="0" fontId="15" fillId="0" borderId="7" xfId="0" applyFont="1" applyBorder="1" applyAlignment="1">
      <alignment horizontal="center"/>
    </xf>
    <xf numFmtId="0" fontId="0" fillId="0" borderId="36" xfId="0" applyBorder="1"/>
    <xf numFmtId="9" fontId="0" fillId="0" borderId="5" xfId="4" applyFont="1" applyBorder="1"/>
    <xf numFmtId="3" fontId="11" fillId="0" borderId="63" xfId="0" applyNumberFormat="1" applyFont="1" applyFill="1" applyBorder="1"/>
    <xf numFmtId="1" fontId="11" fillId="0" borderId="55" xfId="0" applyNumberFormat="1" applyFont="1" applyBorder="1"/>
    <xf numFmtId="1" fontId="11" fillId="13" borderId="63" xfId="0" applyNumberFormat="1" applyFont="1" applyFill="1" applyBorder="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6985</xdr:rowOff>
    </xdr:from>
    <xdr:to>
      <xdr:col>17</xdr:col>
      <xdr:colOff>0</xdr:colOff>
      <xdr:row>14</xdr:row>
      <xdr:rowOff>166687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2835" y="3078798"/>
          <a:ext cx="7158196" cy="551751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"5_Year 5" tab: This will be the most recent year that you have data for </a:t>
          </a:r>
        </a:p>
        <a:p>
          <a:r>
            <a:rPr lang="en-US" sz="1400" baseline="0"/>
            <a:t>3.1 - Enter the number of  Firearm-related injuries based on Intentional, Unintentional, Interpsonal Violence, Legal Intervention, and Undetermined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"4_Year 4",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2_Year 2</a:t>
          </a:r>
          <a:r>
            <a:rPr lang="en-US" sz="1400" b="1" baseline="0"/>
            <a:t>", "1</a:t>
          </a:r>
          <a:r>
            <a:rPr lang="en-US" sz="1400" b="1" baseline="0">
              <a:solidFill>
                <a:schemeClr val="dk1"/>
              </a:solidFill>
              <a:effectLst/>
              <a:latin typeface="+mn-lt"/>
              <a:ea typeface="+mn-ea"/>
              <a:cs typeface="+mn-cs"/>
            </a:rPr>
            <a:t>_Year 1</a:t>
          </a:r>
          <a:r>
            <a:rPr lang="en-US" sz="1400" b="1" baseline="0"/>
            <a:t>" tabs: These tabs represent your prior years' data (if your most recent year is 2020, year 4 will be 2019, etc.)</a:t>
          </a:r>
        </a:p>
        <a:p>
          <a:r>
            <a:rPr lang="en-US" sz="1400" baseline="0"/>
            <a:t>4.1 - Repeat steps 3.1 through 3.3 for each of these tab</a:t>
          </a:r>
        </a:p>
        <a:p>
          <a:endParaRPr lang="en-US" sz="1400" baseline="0"/>
        </a:p>
        <a:p>
          <a:r>
            <a:rPr lang="en-US" sz="1400" b="1" baseline="0"/>
            <a:t>5. Open the "6_Firearm Deaths by Type" tab</a:t>
          </a:r>
        </a:p>
        <a:p>
          <a:r>
            <a:rPr lang="en-US" sz="1400" b="0" baseline="0"/>
            <a:t>5.1 -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 You will need to create a data set for each of your five most recent years of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559595</xdr:colOff>
      <xdr:row>26</xdr:row>
      <xdr:rowOff>142875</xdr:rowOff>
    </xdr:from>
    <xdr:to>
      <xdr:col>23</xdr:col>
      <xdr:colOff>59531</xdr:colOff>
      <xdr:row>31</xdr:row>
      <xdr:rowOff>86518</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68251" y="4476750"/>
          <a:ext cx="4845843"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6984</xdr:colOff>
      <xdr:row>56</xdr:row>
      <xdr:rowOff>9297</xdr:rowOff>
    </xdr:from>
    <xdr:to>
      <xdr:col>23</xdr:col>
      <xdr:colOff>26988</xdr:colOff>
      <xdr:row>62</xdr:row>
      <xdr:rowOff>26216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370559" y="9239022"/>
          <a:ext cx="4153854" cy="98846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368300</xdr:colOff>
      <xdr:row>0</xdr:row>
      <xdr:rowOff>0</xdr:rowOff>
    </xdr:from>
    <xdr:to>
      <xdr:col>18</xdr:col>
      <xdr:colOff>210015</xdr:colOff>
      <xdr:row>53</xdr:row>
      <xdr:rowOff>48337</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164913</xdr:colOff>
      <xdr:row>100</xdr:row>
      <xdr:rowOff>10868</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64</xdr:row>
      <xdr:rowOff>2311</xdr:rowOff>
    </xdr:from>
    <xdr:to>
      <xdr:col>23</xdr:col>
      <xdr:colOff>11906</xdr:colOff>
      <xdr:row>70</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56</xdr:row>
      <xdr:rowOff>87357</xdr:rowOff>
    </xdr:from>
    <xdr:to>
      <xdr:col>23</xdr:col>
      <xdr:colOff>1073060</xdr:colOff>
      <xdr:row>61</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1063263</xdr:colOff>
      <xdr:row>69</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47627</xdr:colOff>
      <xdr:row>29</xdr:row>
      <xdr:rowOff>31353</xdr:rowOff>
    </xdr:from>
    <xdr:to>
      <xdr:col>18</xdr:col>
      <xdr:colOff>559595</xdr:colOff>
      <xdr:row>30</xdr:row>
      <xdr:rowOff>154780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56283" y="4865291"/>
          <a:ext cx="511968" cy="290114"/>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517073</xdr:colOff>
      <xdr:row>59</xdr:row>
      <xdr:rowOff>17757</xdr:rowOff>
    </xdr:from>
    <xdr:to>
      <xdr:col>20</xdr:col>
      <xdr:colOff>6984</xdr:colOff>
      <xdr:row>66</xdr:row>
      <xdr:rowOff>95248</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1982792" y="10019007"/>
          <a:ext cx="1308392" cy="124430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517074</xdr:colOff>
      <xdr:row>67</xdr:row>
      <xdr:rowOff>18709</xdr:rowOff>
    </xdr:from>
    <xdr:to>
      <xdr:col>19</xdr:col>
      <xdr:colOff>600619</xdr:colOff>
      <xdr:row>68</xdr:row>
      <xdr:rowOff>2313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1982793" y="11353459"/>
          <a:ext cx="1297982" cy="150292"/>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tabSelected="1" zoomScale="80" zoomScaleNormal="80" workbookViewId="0">
      <selection activeCell="C69" sqref="C69"/>
    </sheetView>
  </sheetViews>
  <sheetFormatPr defaultColWidth="8.54296875" defaultRowHeight="14.5" x14ac:dyDescent="0.35"/>
  <cols>
    <col min="1" max="1" width="34.81640625" style="94" customWidth="1"/>
    <col min="2" max="2" width="23" style="93" customWidth="1"/>
    <col min="3" max="3" width="50.179687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4</v>
      </c>
      <c r="C5" s="125" t="s">
        <v>5</v>
      </c>
    </row>
    <row r="6" spans="1:27" s="126" customFormat="1" ht="15" customHeight="1" x14ac:dyDescent="0.35">
      <c r="A6" s="178" t="s">
        <v>6</v>
      </c>
      <c r="B6" s="179"/>
      <c r="C6" s="180"/>
      <c r="F6" s="127"/>
    </row>
    <row r="7" spans="1:27" ht="22.5" customHeight="1" x14ac:dyDescent="0.25">
      <c r="A7" s="181"/>
      <c r="B7" s="181"/>
      <c r="C7" s="182"/>
    </row>
    <row r="8" spans="1:27" x14ac:dyDescent="0.35">
      <c r="A8" s="183" t="s">
        <v>7</v>
      </c>
      <c r="B8" s="129" t="s">
        <v>8</v>
      </c>
      <c r="C8" s="129" t="s">
        <v>9</v>
      </c>
    </row>
    <row r="9" spans="1:27" x14ac:dyDescent="0.35">
      <c r="A9" s="183"/>
      <c r="B9" s="130" t="s">
        <v>10</v>
      </c>
      <c r="C9" s="130" t="s">
        <v>11</v>
      </c>
    </row>
    <row r="10" spans="1:27" ht="130.5" x14ac:dyDescent="0.35">
      <c r="A10" s="183"/>
      <c r="B10" s="130" t="s">
        <v>12</v>
      </c>
      <c r="C10" s="130" t="s">
        <v>13</v>
      </c>
    </row>
    <row r="11" spans="1:27" x14ac:dyDescent="0.35">
      <c r="A11" s="183"/>
      <c r="B11" s="130" t="s">
        <v>14</v>
      </c>
      <c r="C11" s="130" t="s">
        <v>15</v>
      </c>
    </row>
    <row r="12" spans="1:27" x14ac:dyDescent="0.35">
      <c r="A12" s="183"/>
      <c r="B12" s="130" t="s">
        <v>16</v>
      </c>
      <c r="C12" s="130" t="s">
        <v>17</v>
      </c>
    </row>
    <row r="13" spans="1:27" ht="29" x14ac:dyDescent="0.35">
      <c r="A13" s="183"/>
      <c r="B13" s="130" t="s">
        <v>18</v>
      </c>
      <c r="C13" s="130" t="s">
        <v>19</v>
      </c>
    </row>
    <row r="14" spans="1:27" ht="29" x14ac:dyDescent="0.35">
      <c r="A14" s="183"/>
      <c r="B14" s="130" t="s">
        <v>20</v>
      </c>
      <c r="C14" s="130" t="s">
        <v>21</v>
      </c>
    </row>
    <row r="15" spans="1:27" ht="72.5" x14ac:dyDescent="0.35">
      <c r="A15" s="183"/>
      <c r="B15" s="130" t="s">
        <v>22</v>
      </c>
      <c r="C15" s="130" t="s">
        <v>23</v>
      </c>
    </row>
    <row r="16" spans="1:27" x14ac:dyDescent="0.35">
      <c r="A16" s="184"/>
      <c r="B16" s="130" t="s">
        <v>24</v>
      </c>
      <c r="C16" s="130" t="s">
        <v>25</v>
      </c>
    </row>
    <row r="17" spans="1:3" ht="14.5" customHeight="1" x14ac:dyDescent="0.25">
      <c r="A17" s="200" t="s">
        <v>26</v>
      </c>
      <c r="B17" s="215"/>
      <c r="C17" s="216"/>
    </row>
    <row r="18" spans="1:3" ht="14.5" customHeight="1" x14ac:dyDescent="0.25">
      <c r="A18" s="217"/>
      <c r="B18" s="218"/>
      <c r="C18" s="219"/>
    </row>
    <row r="19" spans="1:3" ht="14.5" customHeight="1" x14ac:dyDescent="0.25">
      <c r="A19" s="220"/>
      <c r="B19" s="221"/>
      <c r="C19" s="222"/>
    </row>
    <row r="20" spans="1:3" ht="43.5" x14ac:dyDescent="0.35">
      <c r="A20" s="185" t="s">
        <v>149</v>
      </c>
      <c r="B20" s="131" t="s">
        <v>27</v>
      </c>
      <c r="C20" s="132" t="s">
        <v>28</v>
      </c>
    </row>
    <row r="21" spans="1:3" x14ac:dyDescent="0.35">
      <c r="A21" s="186"/>
      <c r="B21" s="133" t="s">
        <v>29</v>
      </c>
      <c r="C21" s="132" t="s">
        <v>30</v>
      </c>
    </row>
    <row r="22" spans="1:3" ht="181.5" customHeight="1" x14ac:dyDescent="0.35">
      <c r="A22" s="186"/>
      <c r="B22" s="134" t="s">
        <v>31</v>
      </c>
      <c r="C22" s="132" t="s">
        <v>32</v>
      </c>
    </row>
    <row r="23" spans="1:3" x14ac:dyDescent="0.35">
      <c r="A23" s="186"/>
      <c r="B23" s="133" t="s">
        <v>33</v>
      </c>
      <c r="C23" s="132" t="s">
        <v>34</v>
      </c>
    </row>
    <row r="24" spans="1:3" x14ac:dyDescent="0.35">
      <c r="A24" s="186"/>
      <c r="B24" s="133" t="s">
        <v>35</v>
      </c>
      <c r="C24" s="132" t="s">
        <v>36</v>
      </c>
    </row>
    <row r="25" spans="1:3" x14ac:dyDescent="0.35">
      <c r="A25" s="186"/>
      <c r="B25" s="133" t="s">
        <v>37</v>
      </c>
      <c r="C25" s="132" t="s">
        <v>38</v>
      </c>
    </row>
    <row r="26" spans="1:3" ht="33" customHeight="1" x14ac:dyDescent="0.25">
      <c r="A26" s="196" t="s">
        <v>39</v>
      </c>
      <c r="B26" s="197"/>
      <c r="C26" s="198"/>
    </row>
    <row r="27" spans="1:3" ht="14.5" customHeight="1" x14ac:dyDescent="0.35">
      <c r="A27" s="194" t="s">
        <v>40</v>
      </c>
      <c r="B27" s="135" t="s">
        <v>8</v>
      </c>
      <c r="C27" s="135" t="s">
        <v>9</v>
      </c>
    </row>
    <row r="28" spans="1:3" ht="14.5" customHeight="1" x14ac:dyDescent="0.35">
      <c r="A28" s="195"/>
      <c r="B28" s="135" t="s">
        <v>10</v>
      </c>
      <c r="C28" s="135" t="s">
        <v>11</v>
      </c>
    </row>
    <row r="29" spans="1:3" ht="123.65" customHeight="1" x14ac:dyDescent="0.35">
      <c r="A29" s="195"/>
      <c r="B29" s="135" t="s">
        <v>12</v>
      </c>
      <c r="C29" s="135" t="s">
        <v>41</v>
      </c>
    </row>
    <row r="30" spans="1:3" ht="14.5" customHeight="1" x14ac:dyDescent="0.35">
      <c r="A30" s="195"/>
      <c r="B30" s="135" t="s">
        <v>14</v>
      </c>
      <c r="C30" s="135" t="s">
        <v>15</v>
      </c>
    </row>
    <row r="31" spans="1:3" ht="14.5" customHeight="1" x14ac:dyDescent="0.35">
      <c r="A31" s="195"/>
      <c r="B31" s="135" t="s">
        <v>16</v>
      </c>
      <c r="C31" s="135" t="s">
        <v>17</v>
      </c>
    </row>
    <row r="32" spans="1:3" ht="14.5" customHeight="1" x14ac:dyDescent="0.35">
      <c r="A32" s="195"/>
      <c r="B32" s="135" t="s">
        <v>18</v>
      </c>
      <c r="C32" s="135" t="s">
        <v>19</v>
      </c>
    </row>
    <row r="33" spans="1:3" ht="34.5" customHeight="1" x14ac:dyDescent="0.35">
      <c r="A33" s="195"/>
      <c r="B33" s="135" t="s">
        <v>20</v>
      </c>
      <c r="C33" s="135" t="s">
        <v>21</v>
      </c>
    </row>
    <row r="34" spans="1:3" ht="58.5" customHeight="1" x14ac:dyDescent="0.35">
      <c r="A34" s="195"/>
      <c r="B34" s="135" t="s">
        <v>22</v>
      </c>
      <c r="C34" s="135" t="s">
        <v>42</v>
      </c>
    </row>
    <row r="35" spans="1:3" ht="56.15" customHeight="1" x14ac:dyDescent="0.35">
      <c r="A35" s="195"/>
      <c r="B35" s="135" t="s">
        <v>43</v>
      </c>
      <c r="C35" s="135" t="s">
        <v>42</v>
      </c>
    </row>
    <row r="36" spans="1:3" ht="14.5" customHeight="1" x14ac:dyDescent="0.35">
      <c r="A36" s="199" t="s">
        <v>44</v>
      </c>
      <c r="B36" s="136" t="s">
        <v>45</v>
      </c>
      <c r="C36" s="136" t="s">
        <v>46</v>
      </c>
    </row>
    <row r="37" spans="1:3" ht="14.5" customHeight="1" x14ac:dyDescent="0.35">
      <c r="A37" s="199"/>
      <c r="B37" s="136" t="s">
        <v>47</v>
      </c>
      <c r="C37" s="136" t="s">
        <v>48</v>
      </c>
    </row>
    <row r="38" spans="1:3" ht="14.5" customHeight="1" x14ac:dyDescent="0.35">
      <c r="A38" s="199"/>
      <c r="B38" s="136" t="s">
        <v>49</v>
      </c>
      <c r="C38" s="136" t="s">
        <v>50</v>
      </c>
    </row>
    <row r="39" spans="1:3" ht="14.5" customHeight="1" x14ac:dyDescent="0.35">
      <c r="A39" s="199"/>
      <c r="B39" s="136" t="s">
        <v>51</v>
      </c>
      <c r="C39" s="136" t="s">
        <v>52</v>
      </c>
    </row>
    <row r="40" spans="1:3" ht="14.5" customHeight="1" x14ac:dyDescent="0.35">
      <c r="A40" s="199"/>
      <c r="B40" s="136" t="s">
        <v>53</v>
      </c>
      <c r="C40" s="136" t="s">
        <v>54</v>
      </c>
    </row>
    <row r="41" spans="1:3" ht="29.5" customHeight="1" x14ac:dyDescent="0.35">
      <c r="A41" s="199"/>
      <c r="B41" s="136" t="s">
        <v>55</v>
      </c>
      <c r="C41" s="136" t="s">
        <v>56</v>
      </c>
    </row>
    <row r="42" spans="1:3" ht="14.5" customHeight="1" x14ac:dyDescent="0.25">
      <c r="A42" s="200" t="s">
        <v>57</v>
      </c>
      <c r="B42" s="201"/>
      <c r="C42" s="202"/>
    </row>
    <row r="43" spans="1:3" ht="20.5" customHeight="1" x14ac:dyDescent="0.25">
      <c r="A43" s="203"/>
      <c r="B43" s="204"/>
      <c r="C43" s="205"/>
    </row>
    <row r="44" spans="1:3" ht="14.5" customHeight="1" x14ac:dyDescent="0.35">
      <c r="A44" s="213" t="s">
        <v>149</v>
      </c>
      <c r="B44" s="131" t="s">
        <v>27</v>
      </c>
      <c r="C44" s="132" t="s">
        <v>28</v>
      </c>
    </row>
    <row r="45" spans="1:3" x14ac:dyDescent="0.35">
      <c r="A45" s="195"/>
      <c r="B45" s="133" t="s">
        <v>29</v>
      </c>
      <c r="C45" s="132" t="s">
        <v>30</v>
      </c>
    </row>
    <row r="46" spans="1:3" x14ac:dyDescent="0.35">
      <c r="A46" s="195"/>
      <c r="B46" s="134" t="s">
        <v>31</v>
      </c>
      <c r="C46" s="132" t="s">
        <v>32</v>
      </c>
    </row>
    <row r="47" spans="1:3" ht="33" customHeight="1" x14ac:dyDescent="0.35">
      <c r="A47" s="195"/>
      <c r="B47" s="133" t="s">
        <v>33</v>
      </c>
      <c r="C47" s="132" t="s">
        <v>34</v>
      </c>
    </row>
    <row r="48" spans="1:3" ht="33" customHeight="1" x14ac:dyDescent="0.35">
      <c r="A48" s="195"/>
      <c r="B48" s="133" t="s">
        <v>35</v>
      </c>
      <c r="C48" s="132" t="s">
        <v>36</v>
      </c>
    </row>
    <row r="49" spans="1:3" ht="33" customHeight="1" x14ac:dyDescent="0.35">
      <c r="A49" s="214"/>
      <c r="B49" s="133" t="s">
        <v>37</v>
      </c>
      <c r="C49" s="132" t="s">
        <v>38</v>
      </c>
    </row>
    <row r="50" spans="1:3" ht="34.5" customHeight="1" x14ac:dyDescent="0.25">
      <c r="A50" s="187" t="s">
        <v>58</v>
      </c>
      <c r="B50" s="187"/>
      <c r="C50" s="187"/>
    </row>
    <row r="51" spans="1:3" x14ac:dyDescent="0.35">
      <c r="A51" s="188" t="s">
        <v>59</v>
      </c>
      <c r="B51" s="135" t="s">
        <v>60</v>
      </c>
      <c r="C51" s="191" t="s">
        <v>61</v>
      </c>
    </row>
    <row r="52" spans="1:3" x14ac:dyDescent="0.35">
      <c r="A52" s="189"/>
      <c r="B52" s="135" t="s">
        <v>62</v>
      </c>
      <c r="C52" s="192"/>
    </row>
    <row r="53" spans="1:3" x14ac:dyDescent="0.35">
      <c r="A53" s="189"/>
      <c r="B53" s="135" t="s">
        <v>63</v>
      </c>
      <c r="C53" s="192"/>
    </row>
    <row r="54" spans="1:3" x14ac:dyDescent="0.35">
      <c r="A54" s="190"/>
      <c r="B54" s="135" t="s">
        <v>64</v>
      </c>
      <c r="C54" s="193"/>
    </row>
    <row r="55" spans="1:3" ht="33" customHeight="1" x14ac:dyDescent="0.25">
      <c r="A55" s="206" t="s">
        <v>194</v>
      </c>
      <c r="B55" s="207"/>
      <c r="C55" s="208"/>
    </row>
    <row r="56" spans="1:3" ht="29" customHeight="1" x14ac:dyDescent="0.35">
      <c r="A56" s="210" t="s">
        <v>148</v>
      </c>
      <c r="B56" s="137" t="s">
        <v>65</v>
      </c>
      <c r="C56" s="137" t="s">
        <v>66</v>
      </c>
    </row>
    <row r="57" spans="1:3" x14ac:dyDescent="0.35">
      <c r="A57" s="211"/>
      <c r="B57" s="138" t="s">
        <v>67</v>
      </c>
      <c r="C57" s="137" t="s">
        <v>68</v>
      </c>
    </row>
    <row r="58" spans="1:3" x14ac:dyDescent="0.35">
      <c r="A58" s="211"/>
      <c r="B58" s="138" t="s">
        <v>69</v>
      </c>
      <c r="C58" s="137" t="s">
        <v>70</v>
      </c>
    </row>
    <row r="59" spans="1:3" x14ac:dyDescent="0.35">
      <c r="A59" s="211"/>
      <c r="B59" s="138" t="s">
        <v>71</v>
      </c>
      <c r="C59" s="137" t="s">
        <v>36</v>
      </c>
    </row>
    <row r="60" spans="1:3" x14ac:dyDescent="0.35">
      <c r="A60" s="211"/>
      <c r="B60" s="138" t="s">
        <v>72</v>
      </c>
      <c r="C60" s="137" t="s">
        <v>38</v>
      </c>
    </row>
    <row r="61" spans="1:3" x14ac:dyDescent="0.35">
      <c r="A61" s="212"/>
      <c r="B61" s="138" t="s">
        <v>73</v>
      </c>
      <c r="C61" s="137" t="s">
        <v>34</v>
      </c>
    </row>
    <row r="62" spans="1:3" ht="37" customHeight="1" x14ac:dyDescent="0.25">
      <c r="A62" s="206" t="s">
        <v>193</v>
      </c>
      <c r="B62" s="207"/>
      <c r="C62" s="208"/>
    </row>
    <row r="63" spans="1:3" ht="12.5" customHeight="1" x14ac:dyDescent="0.35">
      <c r="A63" s="209" t="s">
        <v>148</v>
      </c>
      <c r="B63" s="228" t="s">
        <v>176</v>
      </c>
      <c r="C63" s="229" t="s">
        <v>195</v>
      </c>
    </row>
    <row r="64" spans="1:3" ht="12.5" customHeight="1" x14ac:dyDescent="0.35">
      <c r="A64" s="209"/>
      <c r="B64" s="228" t="s">
        <v>179</v>
      </c>
      <c r="C64" s="229" t="s">
        <v>196</v>
      </c>
    </row>
    <row r="65" spans="1:3" ht="12.5" customHeight="1" x14ac:dyDescent="0.35">
      <c r="A65" s="209"/>
      <c r="B65" s="228" t="s">
        <v>182</v>
      </c>
      <c r="C65" s="229" t="s">
        <v>197</v>
      </c>
    </row>
    <row r="66" spans="1:3" ht="12.5" customHeight="1" x14ac:dyDescent="0.35">
      <c r="A66" s="209"/>
      <c r="B66" s="228" t="s">
        <v>186</v>
      </c>
      <c r="C66" s="229" t="s">
        <v>198</v>
      </c>
    </row>
    <row r="67" spans="1:3" ht="12.5" customHeight="1" x14ac:dyDescent="0.35">
      <c r="A67" s="209"/>
      <c r="B67" s="228" t="s">
        <v>177</v>
      </c>
      <c r="C67" s="229" t="s">
        <v>199</v>
      </c>
    </row>
    <row r="68" spans="1:3" ht="12.5" customHeight="1" x14ac:dyDescent="0.35">
      <c r="A68" s="209"/>
      <c r="B68" s="228" t="s">
        <v>180</v>
      </c>
      <c r="C68" s="229" t="s">
        <v>200</v>
      </c>
    </row>
    <row r="69" spans="1:3" ht="14.5" customHeight="1" x14ac:dyDescent="0.35">
      <c r="A69" s="209"/>
      <c r="B69" s="228" t="s">
        <v>183</v>
      </c>
      <c r="C69" s="229" t="s">
        <v>201</v>
      </c>
    </row>
    <row r="70" spans="1:3" ht="14.5" customHeight="1" x14ac:dyDescent="0.35">
      <c r="A70" s="209"/>
      <c r="B70" s="228" t="s">
        <v>187</v>
      </c>
      <c r="C70" s="229" t="s">
        <v>202</v>
      </c>
    </row>
    <row r="71" spans="1:3" ht="14.5" customHeight="1" x14ac:dyDescent="0.35">
      <c r="A71" s="209"/>
      <c r="B71" s="228" t="s">
        <v>178</v>
      </c>
      <c r="C71" s="229" t="s">
        <v>203</v>
      </c>
    </row>
    <row r="72" spans="1:3" ht="14.5" customHeight="1" x14ac:dyDescent="0.35">
      <c r="A72" s="209"/>
      <c r="B72" s="228" t="s">
        <v>181</v>
      </c>
      <c r="C72" s="229" t="s">
        <v>204</v>
      </c>
    </row>
    <row r="73" spans="1:3" ht="14.5" customHeight="1" x14ac:dyDescent="0.35">
      <c r="A73" s="209"/>
      <c r="B73" s="228" t="s">
        <v>184</v>
      </c>
      <c r="C73" s="229" t="s">
        <v>205</v>
      </c>
    </row>
    <row r="74" spans="1:3" ht="14.5" customHeight="1" x14ac:dyDescent="0.35">
      <c r="A74" s="209"/>
      <c r="B74" s="228" t="s">
        <v>188</v>
      </c>
      <c r="C74" s="229" t="s">
        <v>206</v>
      </c>
    </row>
    <row r="75" spans="1:3" ht="14.5" customHeight="1" x14ac:dyDescent="0.35">
      <c r="A75" s="209"/>
      <c r="B75" s="228" t="s">
        <v>190</v>
      </c>
      <c r="C75" s="229" t="s">
        <v>207</v>
      </c>
    </row>
  </sheetData>
  <mergeCells count="16">
    <mergeCell ref="A62:C62"/>
    <mergeCell ref="A63:A75"/>
    <mergeCell ref="A56:A61"/>
    <mergeCell ref="A44:A49"/>
    <mergeCell ref="A17:C19"/>
    <mergeCell ref="A55:C55"/>
    <mergeCell ref="A6:C7"/>
    <mergeCell ref="A8:A16"/>
    <mergeCell ref="A20:A25"/>
    <mergeCell ref="A50:C50"/>
    <mergeCell ref="A51:A54"/>
    <mergeCell ref="C51:C54"/>
    <mergeCell ref="A27:A35"/>
    <mergeCell ref="A26:C26"/>
    <mergeCell ref="A36:A41"/>
    <mergeCell ref="A42:C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zoomScale="90" workbookViewId="0">
      <selection activeCell="K27" sqref="K27"/>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156</v>
      </c>
    </row>
    <row r="2" spans="1:21" ht="13" x14ac:dyDescent="0.3">
      <c r="A2" s="2" t="s">
        <v>74</v>
      </c>
    </row>
    <row r="3" spans="1:21" x14ac:dyDescent="0.25">
      <c r="A3" s="1" t="s">
        <v>75</v>
      </c>
      <c r="C3" s="7"/>
      <c r="D3" s="1" t="s">
        <v>76</v>
      </c>
    </row>
    <row r="4" spans="1:21" ht="65.5" customHeight="1" x14ac:dyDescent="0.3">
      <c r="A4" s="11"/>
      <c r="B4" s="74" t="s">
        <v>77</v>
      </c>
      <c r="D4" s="11"/>
      <c r="E4" s="74" t="s">
        <v>208</v>
      </c>
    </row>
    <row r="7" spans="1:21" ht="48" x14ac:dyDescent="0.3">
      <c r="B7" s="74" t="s">
        <v>214</v>
      </c>
      <c r="D7" s="74" t="s">
        <v>215</v>
      </c>
      <c r="F7" s="74" t="s">
        <v>216</v>
      </c>
      <c r="G7" s="7"/>
      <c r="H7" s="74" t="s">
        <v>78</v>
      </c>
      <c r="I7" s="2"/>
      <c r="J7" s="74" t="s">
        <v>78</v>
      </c>
      <c r="K7" s="8"/>
      <c r="L7" s="74" t="s">
        <v>78</v>
      </c>
      <c r="M7" s="8"/>
      <c r="N7" s="74" t="s">
        <v>78</v>
      </c>
      <c r="O7" s="8"/>
      <c r="P7" s="74" t="s">
        <v>78</v>
      </c>
      <c r="R7" s="74" t="s">
        <v>78</v>
      </c>
      <c r="T7" s="74" t="s">
        <v>78</v>
      </c>
    </row>
    <row r="8" spans="1:21" ht="60" x14ac:dyDescent="0.3">
      <c r="A8" s="3" t="s">
        <v>147</v>
      </c>
      <c r="B8" s="3" t="s">
        <v>79</v>
      </c>
      <c r="C8" s="3"/>
      <c r="D8" s="3" t="s">
        <v>80</v>
      </c>
      <c r="E8" s="3"/>
      <c r="F8" s="3" t="s">
        <v>81</v>
      </c>
      <c r="H8" s="56" t="s">
        <v>82</v>
      </c>
      <c r="I8" s="3"/>
      <c r="J8" s="56" t="s">
        <v>83</v>
      </c>
      <c r="K8" s="3"/>
      <c r="L8" s="56" t="s">
        <v>84</v>
      </c>
      <c r="M8" s="3"/>
      <c r="N8" s="56" t="s">
        <v>85</v>
      </c>
      <c r="O8" s="3"/>
      <c r="P8" s="56" t="s">
        <v>86</v>
      </c>
      <c r="Q8" s="55"/>
      <c r="R8" s="56" t="s">
        <v>87</v>
      </c>
      <c r="S8" s="74" t="s">
        <v>88</v>
      </c>
      <c r="T8" s="56" t="s">
        <v>87</v>
      </c>
      <c r="U8" s="74" t="s">
        <v>89</v>
      </c>
    </row>
    <row r="9" spans="1:21" x14ac:dyDescent="0.25">
      <c r="A9" s="162">
        <v>2016</v>
      </c>
      <c r="B9" s="70"/>
      <c r="C9" s="9"/>
      <c r="D9" s="70"/>
      <c r="E9" s="9"/>
      <c r="F9" s="70"/>
      <c r="H9" s="70"/>
      <c r="I9" s="15"/>
      <c r="J9" s="70"/>
      <c r="K9" s="101"/>
      <c r="L9" s="70"/>
      <c r="M9" s="101"/>
      <c r="N9" s="70"/>
      <c r="O9" s="84"/>
      <c r="P9" s="70"/>
      <c r="R9" s="70"/>
      <c r="T9" s="79"/>
    </row>
    <row r="10" spans="1:21" x14ac:dyDescent="0.25">
      <c r="A10" s="163">
        <v>2017</v>
      </c>
      <c r="B10" s="70"/>
      <c r="C10" s="10"/>
      <c r="D10" s="70"/>
      <c r="E10" s="10"/>
      <c r="F10" s="70"/>
      <c r="H10" s="70"/>
      <c r="I10" s="15"/>
      <c r="J10" s="70"/>
      <c r="K10" s="101"/>
      <c r="L10" s="70"/>
      <c r="M10" s="101"/>
      <c r="N10" s="70"/>
      <c r="O10"/>
      <c r="P10" s="70"/>
      <c r="R10" s="70"/>
      <c r="T10" s="12"/>
    </row>
    <row r="11" spans="1:21" x14ac:dyDescent="0.25">
      <c r="A11" s="162">
        <v>2018</v>
      </c>
      <c r="B11" s="70"/>
      <c r="C11" s="9"/>
      <c r="D11" s="70"/>
      <c r="E11" s="9"/>
      <c r="F11" s="70"/>
      <c r="H11" s="70"/>
      <c r="I11" s="15"/>
      <c r="J11" s="70"/>
      <c r="K11" s="101"/>
      <c r="L11" s="70"/>
      <c r="M11" s="101"/>
      <c r="N11" s="70"/>
      <c r="O11"/>
      <c r="P11" s="70"/>
      <c r="R11" s="70"/>
      <c r="T11" s="12"/>
    </row>
    <row r="12" spans="1:21" x14ac:dyDescent="0.25">
      <c r="A12" s="163">
        <v>2019</v>
      </c>
      <c r="B12" s="70"/>
      <c r="C12" s="9"/>
      <c r="D12" s="70"/>
      <c r="E12" s="9"/>
      <c r="F12" s="70"/>
      <c r="H12" s="70"/>
      <c r="I12" s="15"/>
      <c r="J12" s="70"/>
      <c r="K12" s="101"/>
      <c r="L12" s="70"/>
      <c r="M12" s="101"/>
      <c r="N12" s="70"/>
      <c r="O12"/>
      <c r="P12" s="70"/>
      <c r="R12" s="70"/>
      <c r="T12" s="12"/>
    </row>
    <row r="13" spans="1:21" x14ac:dyDescent="0.25">
      <c r="A13" s="162">
        <v>2020</v>
      </c>
      <c r="B13" s="70"/>
      <c r="C13" s="9"/>
      <c r="D13" s="70"/>
      <c r="E13" s="9"/>
      <c r="F13" s="70"/>
      <c r="H13" s="70"/>
      <c r="I13" s="15"/>
      <c r="J13" s="70"/>
      <c r="K13" s="101"/>
      <c r="L13" s="70"/>
      <c r="M13" s="101"/>
      <c r="N13" s="70"/>
      <c r="O13"/>
      <c r="P13" s="70"/>
      <c r="R13" s="70"/>
      <c r="T13" s="12"/>
    </row>
    <row r="14" spans="1:21" ht="13" x14ac:dyDescent="0.3">
      <c r="A14" s="6" t="s">
        <v>90</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0"/>
  <sheetViews>
    <sheetView workbookViewId="0">
      <selection activeCell="A3" sqref="A3"/>
    </sheetView>
  </sheetViews>
  <sheetFormatPr defaultRowHeight="12.5" x14ac:dyDescent="0.25"/>
  <sheetData>
    <row r="1" spans="1:40" s="1" customFormat="1" ht="13" x14ac:dyDescent="0.3">
      <c r="A1" s="6" t="s">
        <v>156</v>
      </c>
    </row>
    <row r="2" spans="1:40" s="1" customFormat="1" ht="13" x14ac:dyDescent="0.3">
      <c r="A2" s="2" t="s">
        <v>217</v>
      </c>
    </row>
    <row r="3" spans="1:40" x14ac:dyDescent="0.25">
      <c r="B3" s="80"/>
    </row>
    <row r="4" spans="1:40" s="1" customFormat="1" ht="26" x14ac:dyDescent="0.3">
      <c r="A4" s="81" t="s">
        <v>147</v>
      </c>
      <c r="B4" s="82" t="s">
        <v>91</v>
      </c>
      <c r="C4" s="3"/>
      <c r="D4" s="82" t="s">
        <v>92</v>
      </c>
      <c r="E4" s="3"/>
      <c r="F4" s="82" t="s">
        <v>93</v>
      </c>
      <c r="H4" s="82" t="s">
        <v>94</v>
      </c>
      <c r="I4" s="3"/>
      <c r="J4" s="82" t="s">
        <v>95</v>
      </c>
      <c r="K4" s="3"/>
      <c r="L4" s="82" t="s">
        <v>96</v>
      </c>
      <c r="M4" s="3"/>
      <c r="N4" s="82" t="s">
        <v>97</v>
      </c>
      <c r="O4" s="3"/>
      <c r="P4" s="82" t="s">
        <v>98</v>
      </c>
      <c r="Q4" s="67"/>
      <c r="R4" s="82" t="s">
        <v>99</v>
      </c>
      <c r="S4" s="67"/>
      <c r="T4" s="82" t="s">
        <v>100</v>
      </c>
      <c r="V4" s="82" t="s">
        <v>101</v>
      </c>
      <c r="X4" s="82" t="s">
        <v>102</v>
      </c>
      <c r="Z4" s="82" t="s">
        <v>103</v>
      </c>
      <c r="AB4" s="82" t="s">
        <v>104</v>
      </c>
      <c r="AD4" s="82" t="s">
        <v>105</v>
      </c>
      <c r="AF4" s="82" t="s">
        <v>106</v>
      </c>
      <c r="AH4" s="82" t="s">
        <v>107</v>
      </c>
      <c r="AJ4" s="82" t="s">
        <v>108</v>
      </c>
      <c r="AL4" s="82" t="s">
        <v>109</v>
      </c>
      <c r="AN4" s="82" t="s">
        <v>110</v>
      </c>
    </row>
    <row r="5" spans="1:40" s="1" customFormat="1" x14ac:dyDescent="0.25">
      <c r="A5" s="162">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3">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2">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2">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2">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90</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CQ27"/>
  <sheetViews>
    <sheetView topLeftCell="AG1" zoomScale="90" zoomScaleNormal="90" workbookViewId="0">
      <selection activeCell="AO27" sqref="AO2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53" width="11.1796875" style="48" customWidth="1"/>
    <col min="54" max="54" width="20" style="48" bestFit="1" customWidth="1"/>
    <col min="55" max="94" width="11.1796875" style="48" customWidth="1"/>
    <col min="95" max="95" width="6" style="48" customWidth="1"/>
  </cols>
  <sheetData>
    <row r="1" spans="1:95" ht="78.650000000000006" customHeight="1" x14ac:dyDescent="0.25">
      <c r="A1" s="161">
        <f xml:space="preserve"> ' B_Populations'!A9</f>
        <v>2016</v>
      </c>
      <c r="B1" s="223" t="s">
        <v>219</v>
      </c>
      <c r="C1" s="224"/>
      <c r="D1" s="224"/>
      <c r="E1" s="224"/>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CQ27"/>
  <sheetViews>
    <sheetView zoomScale="90" zoomScaleNormal="90" zoomScaleSheetLayoutView="5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B_Populations'!A10</f>
        <v>2017</v>
      </c>
      <c r="B1" s="223" t="s">
        <v>219</v>
      </c>
      <c r="C1" s="224"/>
      <c r="D1" s="224"/>
      <c r="E1" s="224"/>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IF(AR5=0,0,($G$5/$AR$5)*100000)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IF(AR6=0,0,($G$6/$AR$6)*100000)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IF(AR7=0,0,($G$7/$AR$7)*100000)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IF(AR8=0,0,($G$8/$AR$8)*100000)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row>
    <row r="18" spans="2:95" x14ac:dyDescent="0.25">
      <c r="B18" s="25" t="s">
        <v>122</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Q27"/>
  <sheetViews>
    <sheetView zoomScale="9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B_Populations'!A11</f>
        <v>2018</v>
      </c>
      <c r="B1" s="223" t="s">
        <v>219</v>
      </c>
      <c r="C1" s="224"/>
      <c r="D1" s="224"/>
      <c r="E1" s="224"/>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IF(AR5=0,0,($G$5/$AR$5)*100000)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IF(AR6=0,0,($G$6/$AR$6)*100000)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IF(AR7=0,0,($G$7/$AR$7)*100000)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IF(AR8=0,0,($G$8/$AR$8)*100000)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row>
    <row r="18" spans="2:95" x14ac:dyDescent="0.25">
      <c r="B18" s="25" t="s">
        <v>122</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CQ27"/>
  <sheetViews>
    <sheetView zoomScale="90" zoomScaleNormal="9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B_Populations'!A12</f>
        <v>2019</v>
      </c>
      <c r="B1" s="223" t="s">
        <v>219</v>
      </c>
      <c r="C1" s="224"/>
      <c r="D1" s="224"/>
      <c r="E1" s="224"/>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IF(AR5=0,0,($G$5/$AR$5)*100000)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IF(AR6=0,0,($G$6/$AR$6)*100000)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IF(AR7=0,0,($G$7/$AR$7)*100000)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IF(AR8=0,0,($G$8/$AR$8)*100000)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row>
    <row r="18" spans="2:95" x14ac:dyDescent="0.25">
      <c r="B18" s="25" t="s">
        <v>122</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CQ27"/>
  <sheetViews>
    <sheetView topLeftCell="C1" zoomScale="90" zoomScaleNormal="90" workbookViewId="0">
      <selection activeCell="F28" sqref="F28"/>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B_Populations'!A13</f>
        <v>2020</v>
      </c>
      <c r="B1" s="223" t="s">
        <v>219</v>
      </c>
      <c r="C1" s="224"/>
      <c r="D1" s="224"/>
      <c r="E1" s="224"/>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IF(AR5=0,0,($G$5/$AR$5)*100000)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IF(AR6=0,0,($G$6/$AR$6)*100000)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IF(AR7=0,0,($G$7/$AR$7)*100000)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IF(AR8=0,0,($G$8/$AR$8)*100000)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row>
    <row r="18" spans="2:95" x14ac:dyDescent="0.25">
      <c r="B18" s="25" t="s">
        <v>122</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K16"/>
  <sheetViews>
    <sheetView workbookViewId="0">
      <selection activeCell="J6" sqref="J6"/>
    </sheetView>
  </sheetViews>
  <sheetFormatPr defaultRowHeight="12.5" x14ac:dyDescent="0.25"/>
  <cols>
    <col min="1" max="1" width="11.90625" customWidth="1"/>
    <col min="2" max="2" width="20" customWidth="1"/>
    <col min="3" max="3" width="22.08984375" customWidth="1"/>
    <col min="4" max="5" width="11.90625" customWidth="1"/>
    <col min="6" max="6" width="21.81640625" bestFit="1" customWidth="1"/>
    <col min="7" max="7" width="32.453125" customWidth="1"/>
    <col min="8" max="8" width="27.90625" customWidth="1"/>
    <col min="9" max="9" width="23" customWidth="1"/>
    <col min="10" max="10" width="30.08984375" customWidth="1"/>
    <col min="11" max="11" width="20.1796875" customWidth="1"/>
  </cols>
  <sheetData>
    <row r="1" spans="1:11" ht="13" x14ac:dyDescent="0.3">
      <c r="A1" s="172" t="s">
        <v>192</v>
      </c>
      <c r="B1" s="169" t="s">
        <v>173</v>
      </c>
      <c r="C1" s="169" t="s">
        <v>220</v>
      </c>
      <c r="D1" s="232" t="s">
        <v>174</v>
      </c>
      <c r="E1" s="172" t="s">
        <v>119</v>
      </c>
      <c r="F1" s="169" t="s">
        <v>220</v>
      </c>
      <c r="G1" s="232" t="s">
        <v>175</v>
      </c>
      <c r="H1" s="172" t="s">
        <v>119</v>
      </c>
      <c r="I1" s="169" t="s">
        <v>220</v>
      </c>
      <c r="J1" s="232" t="s">
        <v>172</v>
      </c>
      <c r="K1" s="172" t="s">
        <v>119</v>
      </c>
    </row>
    <row r="2" spans="1:11" x14ac:dyDescent="0.25">
      <c r="A2" s="173">
        <f>' B_Populations'!B13</f>
        <v>0</v>
      </c>
      <c r="B2" s="170" t="s">
        <v>191</v>
      </c>
      <c r="C2" s="230" t="s">
        <v>176</v>
      </c>
      <c r="D2" s="234"/>
      <c r="E2" s="231">
        <f>IF(A2=0,0,($D$2/$A$2)*100000)</f>
        <v>0</v>
      </c>
      <c r="F2" s="230" t="s">
        <v>177</v>
      </c>
      <c r="G2" s="234"/>
      <c r="H2" s="231">
        <f>IF(A2=0,0,($G$2/$A$2)*100000)</f>
        <v>0</v>
      </c>
      <c r="I2" s="230" t="s">
        <v>178</v>
      </c>
      <c r="J2" s="234"/>
      <c r="K2" s="231">
        <f>IF(A2=0,0,($J$2/$A$2)*100000)</f>
        <v>0</v>
      </c>
    </row>
    <row r="3" spans="1:11" x14ac:dyDescent="0.25">
      <c r="A3" s="173">
        <f>' B_Populations'!B13</f>
        <v>0</v>
      </c>
      <c r="B3" s="170" t="s">
        <v>50</v>
      </c>
      <c r="C3" s="230" t="s">
        <v>179</v>
      </c>
      <c r="D3" s="234"/>
      <c r="E3" s="231">
        <f>IF(A3=0,0,($D$3/$A$3)*100000)</f>
        <v>0</v>
      </c>
      <c r="F3" s="230" t="s">
        <v>180</v>
      </c>
      <c r="G3" s="234"/>
      <c r="H3" s="231">
        <f>IF(A3=0,0,($G$3/$A$3)*100000)</f>
        <v>0</v>
      </c>
      <c r="I3" s="230" t="s">
        <v>181</v>
      </c>
      <c r="J3" s="234"/>
      <c r="K3" s="231">
        <f>IF(A3=0,0,($J$3/$A$3)*100000)</f>
        <v>0</v>
      </c>
    </row>
    <row r="4" spans="1:11" x14ac:dyDescent="0.25">
      <c r="A4" s="173">
        <f>' B_Populations'!B13</f>
        <v>0</v>
      </c>
      <c r="B4" s="170" t="s">
        <v>52</v>
      </c>
      <c r="C4" s="230" t="s">
        <v>182</v>
      </c>
      <c r="D4" s="234"/>
      <c r="E4" s="231">
        <f>IF(A4=0,0,($D$4/$A$4)*100000)</f>
        <v>0</v>
      </c>
      <c r="F4" s="230" t="s">
        <v>183</v>
      </c>
      <c r="G4" s="234"/>
      <c r="H4" s="231">
        <f>IF(A4=0,0,($G$4/$A$4)*100000)</f>
        <v>0</v>
      </c>
      <c r="I4" s="230" t="s">
        <v>184</v>
      </c>
      <c r="J4" s="234"/>
      <c r="K4" s="231">
        <f>IF(A4=0,0,($J$4/$A$4)*100000)</f>
        <v>0</v>
      </c>
    </row>
    <row r="5" spans="1:11" x14ac:dyDescent="0.25">
      <c r="A5" s="173">
        <f>' B_Populations'!B13</f>
        <v>0</v>
      </c>
      <c r="B5" s="170" t="s">
        <v>185</v>
      </c>
      <c r="C5" s="230" t="s">
        <v>186</v>
      </c>
      <c r="D5" s="234"/>
      <c r="E5" s="231">
        <f>IF(A5=0,0,($D$5/$A$5)*100000)</f>
        <v>0</v>
      </c>
      <c r="F5" s="230" t="s">
        <v>187</v>
      </c>
      <c r="G5" s="234"/>
      <c r="H5" s="231">
        <f>IF(A5=0,0,($G$5/$A$5)*100000)</f>
        <v>0</v>
      </c>
      <c r="I5" s="230" t="s">
        <v>188</v>
      </c>
      <c r="J5" s="234"/>
      <c r="K5" s="231">
        <f>IF(A5=0,0,($J$5/$A$5)*100000)</f>
        <v>0</v>
      </c>
    </row>
    <row r="6" spans="1:11" x14ac:dyDescent="0.25">
      <c r="A6" s="173">
        <f>' B_Populations'!B13</f>
        <v>0</v>
      </c>
      <c r="B6" s="170" t="s">
        <v>189</v>
      </c>
      <c r="C6" s="170"/>
      <c r="D6" s="233"/>
      <c r="E6" s="171"/>
      <c r="F6" s="171"/>
      <c r="G6" s="233"/>
      <c r="H6" s="171"/>
      <c r="I6" s="230" t="s">
        <v>190</v>
      </c>
      <c r="J6" s="234"/>
      <c r="K6" s="231">
        <f>IF(A6=0,0,($J$6/$A$6)*100000)</f>
        <v>0</v>
      </c>
    </row>
    <row r="7" spans="1:11" x14ac:dyDescent="0.25">
      <c r="A7" s="170"/>
      <c r="B7" s="170"/>
      <c r="C7" s="170"/>
      <c r="D7" s="170">
        <f>SUM(D2:D6)</f>
        <v>0</v>
      </c>
      <c r="E7" s="170">
        <f t="shared" ref="E7:K7" si="0">SUM(E2:E6)</f>
        <v>0</v>
      </c>
      <c r="F7" s="170"/>
      <c r="G7" s="170">
        <f t="shared" si="0"/>
        <v>0</v>
      </c>
      <c r="H7" s="170">
        <f t="shared" si="0"/>
        <v>0</v>
      </c>
      <c r="I7" s="170"/>
      <c r="J7" s="235">
        <f t="shared" si="0"/>
        <v>0</v>
      </c>
      <c r="K7" s="170">
        <f t="shared" si="0"/>
        <v>0</v>
      </c>
    </row>
    <row r="8" spans="1:11" x14ac:dyDescent="0.25">
      <c r="A8" s="170"/>
      <c r="B8" s="175" t="s">
        <v>210</v>
      </c>
      <c r="C8" s="175"/>
      <c r="D8" s="176" t="e">
        <f>SUM(D7/D13)</f>
        <v>#DIV/0!</v>
      </c>
      <c r="E8" s="175" t="s">
        <v>210</v>
      </c>
      <c r="F8" s="175"/>
      <c r="G8" s="176" t="e">
        <f>SUM(G7/D13)</f>
        <v>#DIV/0!</v>
      </c>
      <c r="H8" s="175" t="s">
        <v>210</v>
      </c>
      <c r="I8" s="175"/>
      <c r="J8" s="176" t="e">
        <f>SUM(J7/D13)</f>
        <v>#DIV/0!</v>
      </c>
      <c r="K8" s="170"/>
    </row>
    <row r="13" spans="1:11" x14ac:dyDescent="0.25">
      <c r="B13" s="14" t="s">
        <v>211</v>
      </c>
      <c r="C13" s="14"/>
      <c r="D13">
        <f>SUM(D7,G7+J7)</f>
        <v>0</v>
      </c>
    </row>
    <row r="16" spans="1:11" ht="72.5" customHeight="1" x14ac:dyDescent="0.25">
      <c r="A16" s="223" t="s">
        <v>218</v>
      </c>
      <c r="B16" s="224"/>
      <c r="C16" s="224"/>
      <c r="D16" s="224"/>
      <c r="E16" s="224"/>
      <c r="F16" s="177"/>
    </row>
  </sheetData>
  <mergeCells count="1">
    <mergeCell ref="A16:E1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zoomScale="90" zoomScaleNormal="90" workbookViewId="0">
      <selection activeCell="I30" sqref="I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1" t="s">
        <v>212</v>
      </c>
      <c r="B1" s="225" t="s">
        <v>213</v>
      </c>
      <c r="C1" s="226"/>
      <c r="D1" s="226"/>
      <c r="E1" s="226"/>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0"/>
  <sheetViews>
    <sheetView zoomScale="80" zoomScaleNormal="80" workbookViewId="0">
      <selection activeCell="AA34" sqref="AA34"/>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129</v>
      </c>
      <c r="B12" s="98">
        <f>' B_Populations'!A4</f>
        <v>0</v>
      </c>
    </row>
    <row r="14" spans="1:28" ht="13" x14ac:dyDescent="0.3">
      <c r="A14" s="85" t="s">
        <v>130</v>
      </c>
      <c r="B14" s="99">
        <f>' B_Populations'!D4</f>
        <v>0</v>
      </c>
    </row>
    <row r="15" spans="1:28" x14ac:dyDescent="0.25">
      <c r="A15" s="14"/>
    </row>
    <row r="16" spans="1:28" ht="13" x14ac:dyDescent="0.3">
      <c r="A16" s="100" t="s">
        <v>157</v>
      </c>
      <c r="B16" s="73">
        <f>'5_Year 5'!C27</f>
        <v>0</v>
      </c>
      <c r="Y16" s="166" t="s">
        <v>160</v>
      </c>
      <c r="Z16" s="166" t="s">
        <v>131</v>
      </c>
      <c r="AA16" s="166" t="s">
        <v>133</v>
      </c>
      <c r="AB16" s="166" t="s">
        <v>132</v>
      </c>
    </row>
    <row r="17" spans="1:28" ht="13" x14ac:dyDescent="0.3">
      <c r="A17" s="100" t="s">
        <v>134</v>
      </c>
      <c r="B17" s="73">
        <f>'5_Year 5'!AI27</f>
        <v>0</v>
      </c>
      <c r="Y17" s="167" t="s">
        <v>165</v>
      </c>
      <c r="Z17" s="167">
        <f>'5_Year 5'!C22</f>
        <v>0</v>
      </c>
      <c r="AA17" s="167">
        <f>'5_Year 5'!C13</f>
        <v>0</v>
      </c>
      <c r="AB17" s="167">
        <f>'5_Year 5'!C4</f>
        <v>0</v>
      </c>
    </row>
    <row r="18" spans="1:28" ht="13" x14ac:dyDescent="0.3">
      <c r="A18" s="106" t="s">
        <v>158</v>
      </c>
      <c r="B18" s="107">
        <f>'5_Year 5'!C9</f>
        <v>0</v>
      </c>
      <c r="Y18" s="167" t="s">
        <v>152</v>
      </c>
      <c r="Z18" s="167">
        <f>'5_Year 5'!C23</f>
        <v>0</v>
      </c>
      <c r="AA18" s="167">
        <f>'5_Year 5'!C14</f>
        <v>0</v>
      </c>
      <c r="AB18" s="167">
        <f>'5_Year 5'!C5</f>
        <v>0</v>
      </c>
    </row>
    <row r="19" spans="1:28" ht="13" x14ac:dyDescent="0.3">
      <c r="A19" s="106" t="s">
        <v>135</v>
      </c>
      <c r="B19" s="107">
        <f>'5_Year 5'!AI9</f>
        <v>0</v>
      </c>
      <c r="Y19" s="167" t="s">
        <v>153</v>
      </c>
      <c r="Z19" s="167">
        <f>'5_Year 5'!C24</f>
        <v>0</v>
      </c>
      <c r="AA19" s="167">
        <f>'5_Year 5'!C15</f>
        <v>0</v>
      </c>
      <c r="AB19" s="167">
        <f>'5_Year 5'!C6</f>
        <v>0</v>
      </c>
    </row>
    <row r="20" spans="1:28" ht="13" x14ac:dyDescent="0.3">
      <c r="A20" s="108" t="s">
        <v>159</v>
      </c>
      <c r="B20" s="109">
        <f>'5_Year 5'!C18</f>
        <v>0</v>
      </c>
      <c r="Y20" s="167" t="s">
        <v>154</v>
      </c>
      <c r="Z20" s="167">
        <f>'5_Year 5'!C25</f>
        <v>0</v>
      </c>
      <c r="AA20" s="167">
        <f>'5_Year 5'!C16</f>
        <v>0</v>
      </c>
      <c r="AB20" s="167">
        <f>'5_Year 5'!C7</f>
        <v>0</v>
      </c>
    </row>
    <row r="21" spans="1:28" ht="13" x14ac:dyDescent="0.3">
      <c r="A21" s="108" t="s">
        <v>136</v>
      </c>
      <c r="B21" s="109">
        <f>'5_Year 5'!AI18</f>
        <v>0</v>
      </c>
      <c r="Y21" s="167" t="s">
        <v>155</v>
      </c>
      <c r="Z21" s="167">
        <f>'5_Year 5'!C26</f>
        <v>0</v>
      </c>
      <c r="AA21" s="167">
        <f>'5_Year 5'!C17</f>
        <v>0</v>
      </c>
      <c r="AB21" s="167">
        <f>'5_Year 5'!C8</f>
        <v>0</v>
      </c>
    </row>
    <row r="25" spans="1:28" x14ac:dyDescent="0.25">
      <c r="A25" s="14" t="s">
        <v>137</v>
      </c>
    </row>
    <row r="26" spans="1:28" ht="13" x14ac:dyDescent="0.3">
      <c r="A26" s="88" t="s">
        <v>160</v>
      </c>
    </row>
    <row r="27" spans="1:28" x14ac:dyDescent="0.25">
      <c r="A27" s="89" t="str">
        <f>Calculations!G4</f>
        <v>Intentional</v>
      </c>
    </row>
    <row r="28" spans="1:28" ht="13" x14ac:dyDescent="0.3">
      <c r="A28" s="141"/>
      <c r="T28" s="142" t="s">
        <v>139</v>
      </c>
      <c r="U28" s="142" t="s">
        <v>138</v>
      </c>
      <c r="V28" s="174" t="s">
        <v>209</v>
      </c>
      <c r="W28" s="174" t="s">
        <v>141</v>
      </c>
    </row>
    <row r="29" spans="1:28" x14ac:dyDescent="0.25">
      <c r="A29" s="14" t="s">
        <v>132</v>
      </c>
      <c r="T29" s="143">
        <v>1</v>
      </c>
      <c r="U29" s="144" t="str">
        <f>Calculations!G28</f>
        <v>Handgun</v>
      </c>
      <c r="V29" s="144" t="e">
        <f>Calculations!H28</f>
        <v>#DIV/0!</v>
      </c>
      <c r="W29" s="150">
        <f>Calculations!I28</f>
        <v>0</v>
      </c>
    </row>
    <row r="30" spans="1:28" ht="13" x14ac:dyDescent="0.3">
      <c r="A30" s="88" t="s">
        <v>160</v>
      </c>
      <c r="T30" s="141">
        <v>2</v>
      </c>
      <c r="U30" s="145" t="str">
        <f>Calculations!G29</f>
        <v>Rifle, shotgun, and large firearm</v>
      </c>
      <c r="V30" s="145" t="e">
        <f>Calculations!H29</f>
        <v>#DIV/0!</v>
      </c>
      <c r="W30" s="238">
        <f>Calculations!I29</f>
        <v>0</v>
      </c>
    </row>
    <row r="31" spans="1:28" x14ac:dyDescent="0.25">
      <c r="A31" s="89" t="str">
        <f>Calculations!G12</f>
        <v>Intentional</v>
      </c>
      <c r="T31" s="146">
        <v>3</v>
      </c>
      <c r="U31" s="147" t="str">
        <f>Calculations!G30</f>
        <v>Other and unspecified firearm</v>
      </c>
      <c r="V31" s="147" t="e">
        <f>Calculations!H30</f>
        <v>#DIV/0!</v>
      </c>
      <c r="W31" s="239">
        <f>Calculations!I30</f>
        <v>0</v>
      </c>
    </row>
    <row r="33" spans="1:29" x14ac:dyDescent="0.25">
      <c r="A33" s="14" t="s">
        <v>133</v>
      </c>
    </row>
    <row r="34" spans="1:29" ht="13" x14ac:dyDescent="0.3">
      <c r="A34" s="88" t="s">
        <v>160</v>
      </c>
    </row>
    <row r="35" spans="1:29" x14ac:dyDescent="0.25">
      <c r="A35" s="89" t="str">
        <f>Calculations!G20</f>
        <v>Intentional</v>
      </c>
    </row>
    <row r="38" spans="1:29" ht="13" x14ac:dyDescent="0.3">
      <c r="Y38" s="166" t="s">
        <v>147</v>
      </c>
      <c r="Z38" s="166" t="s">
        <v>166</v>
      </c>
      <c r="AA38" s="166" t="s">
        <v>167</v>
      </c>
      <c r="AB38" s="166" t="s">
        <v>168</v>
      </c>
      <c r="AC38" s="166" t="s">
        <v>169</v>
      </c>
    </row>
    <row r="39" spans="1:29" x14ac:dyDescent="0.25">
      <c r="Y39" s="167">
        <f>' B_Populations'!A9</f>
        <v>2016</v>
      </c>
      <c r="Z39" s="227">
        <f>'1_Year 1'!AI22</f>
        <v>0</v>
      </c>
      <c r="AA39" s="227">
        <f>'1_Year 1'!AK22</f>
        <v>0</v>
      </c>
      <c r="AB39" s="227">
        <f>'1_Year 1'!AI24</f>
        <v>0</v>
      </c>
      <c r="AC39" s="227">
        <f>'1_Year 1'!AK24</f>
        <v>0</v>
      </c>
    </row>
    <row r="40" spans="1:29" x14ac:dyDescent="0.25">
      <c r="A40" s="14" t="s">
        <v>161</v>
      </c>
      <c r="Y40" s="167">
        <f>' B_Populations'!A10</f>
        <v>2017</v>
      </c>
      <c r="Z40" s="227">
        <f>'2_Year 2'!AI22</f>
        <v>0</v>
      </c>
      <c r="AA40" s="227">
        <f>'2_Year 2'!AK22</f>
        <v>0</v>
      </c>
      <c r="AB40" s="227">
        <f>'2_Year 2'!AI24</f>
        <v>0</v>
      </c>
      <c r="AC40" s="227">
        <f>'2_Year 2'!AK24</f>
        <v>0</v>
      </c>
    </row>
    <row r="41" spans="1:29" x14ac:dyDescent="0.25">
      <c r="A41" s="102">
        <f>AVERAGE('1_Year 1'!AK22,'2_Year 2'!AK22,'3_Year 3'!AK22,'4_Year 4'!AK22,'5_Year 5'!AK22)</f>
        <v>0</v>
      </c>
      <c r="Y41" s="167">
        <f>' B_Populations'!A11</f>
        <v>2018</v>
      </c>
      <c r="Z41" s="227">
        <f>'3_Year 3'!AI22</f>
        <v>0</v>
      </c>
      <c r="AA41" s="227">
        <f>'3_Year 3'!AK22</f>
        <v>0</v>
      </c>
      <c r="AB41" s="227">
        <f>'3_Year 3'!AI24</f>
        <v>0</v>
      </c>
      <c r="AC41" s="227">
        <f>'3_Year 3'!AK24</f>
        <v>0</v>
      </c>
    </row>
    <row r="42" spans="1:29" x14ac:dyDescent="0.25">
      <c r="A42" s="14" t="s">
        <v>162</v>
      </c>
      <c r="Y42" s="167">
        <f>' B_Populations'!A12</f>
        <v>2019</v>
      </c>
      <c r="Z42" s="227">
        <f>'4_Year 4'!AI22</f>
        <v>0</v>
      </c>
      <c r="AA42" s="227">
        <f>'4_Year 4'!AK22</f>
        <v>0</v>
      </c>
      <c r="AB42" s="227">
        <f>'4_Year 4'!AI24</f>
        <v>0</v>
      </c>
      <c r="AC42" s="227">
        <f>'4_Year 4'!AK24</f>
        <v>0</v>
      </c>
    </row>
    <row r="43" spans="1:29" x14ac:dyDescent="0.25">
      <c r="A43" s="102">
        <f>AVERAGE('1_Year 1'!AM22,'2_Year 2'!AM22,'3_Year 3'!AM22,'4_Year 4'!AM22,'5_Year 5'!AM22)</f>
        <v>0</v>
      </c>
      <c r="Y43" s="167">
        <f>' B_Populations'!A13</f>
        <v>2020</v>
      </c>
      <c r="Z43" s="227">
        <f>'5_Year 5'!AI22</f>
        <v>0</v>
      </c>
      <c r="AA43" s="227">
        <f>'5_Year 5'!AK22</f>
        <v>0</v>
      </c>
      <c r="AB43" s="227">
        <f>'5_Year 5'!AI24</f>
        <v>0</v>
      </c>
      <c r="AC43" s="227">
        <f>'5_Year 5'!AK24</f>
        <v>0</v>
      </c>
    </row>
    <row r="44" spans="1:29" x14ac:dyDescent="0.25">
      <c r="A44" s="14" t="s">
        <v>163</v>
      </c>
    </row>
    <row r="45" spans="1:29" x14ac:dyDescent="0.25">
      <c r="A45" s="102">
        <f>AVERAGE('1_Year 1'!AK24,'2_Year 2'!AK24,'3_Year 3'!AK24,'4_Year 4'!AK24,'5_Year 5'!AK24)</f>
        <v>0</v>
      </c>
    </row>
    <row r="46" spans="1:29" x14ac:dyDescent="0.25">
      <c r="A46" s="14" t="s">
        <v>164</v>
      </c>
    </row>
    <row r="47" spans="1:29" x14ac:dyDescent="0.25">
      <c r="A47" s="102">
        <f>AVERAGE('1_Year 1'!AM24,'2_Year 2'!AM24,'3_Year 3'!AM24,'4_Year 4'!AM24,'5_Year 5'!AM24)</f>
        <v>0</v>
      </c>
    </row>
    <row r="57" spans="20:23" ht="13" x14ac:dyDescent="0.3">
      <c r="T57" s="142" t="s">
        <v>139</v>
      </c>
      <c r="U57" s="142" t="s">
        <v>142</v>
      </c>
      <c r="V57" s="142" t="s">
        <v>222</v>
      </c>
      <c r="W57" s="148" t="s">
        <v>141</v>
      </c>
    </row>
    <row r="58" spans="20:23" x14ac:dyDescent="0.25">
      <c r="T58" s="143">
        <v>1</v>
      </c>
      <c r="U58" s="144" t="str">
        <f>Calculations!G36</f>
        <v>White-Not Hispanic</v>
      </c>
      <c r="V58" s="149" t="e">
        <f>Calculations!H36</f>
        <v>#DIV/0!</v>
      </c>
      <c r="W58" s="150">
        <f>Calculations!I36</f>
        <v>0</v>
      </c>
    </row>
    <row r="59" spans="20:23" x14ac:dyDescent="0.25">
      <c r="T59" s="141">
        <v>2</v>
      </c>
      <c r="U59" s="151" t="str">
        <f>Calculations!G37</f>
        <v>Hispanic</v>
      </c>
      <c r="V59" s="152" t="e">
        <f>Calculations!H37</f>
        <v>#DIV/0!</v>
      </c>
      <c r="W59" s="153">
        <f>Calculations!I37</f>
        <v>0</v>
      </c>
    </row>
    <row r="60" spans="20:23" x14ac:dyDescent="0.25">
      <c r="T60" s="143">
        <v>3</v>
      </c>
      <c r="U60" s="144" t="str">
        <f>Calculations!G38</f>
        <v>Black-Not Hispanic</v>
      </c>
      <c r="V60" s="149" t="e">
        <f>Calculations!H38</f>
        <v>#DIV/0!</v>
      </c>
      <c r="W60" s="150">
        <f>Calculations!I38</f>
        <v>0</v>
      </c>
    </row>
    <row r="61" spans="20:23" x14ac:dyDescent="0.25">
      <c r="T61" s="141">
        <v>4</v>
      </c>
      <c r="U61" s="151" t="str">
        <f>Calculations!G39</f>
        <v>Asian</v>
      </c>
      <c r="V61" s="152" t="e">
        <f>Calculations!H39</f>
        <v>#DIV/0!</v>
      </c>
      <c r="W61" s="153">
        <f>Calculations!I39</f>
        <v>0</v>
      </c>
    </row>
    <row r="62" spans="20:23" x14ac:dyDescent="0.25">
      <c r="T62" s="146">
        <v>5</v>
      </c>
      <c r="U62" s="89" t="str">
        <f>Calculations!G40</f>
        <v>American Indian/Alaska Native</v>
      </c>
      <c r="V62" s="111" t="e">
        <f>Calculations!H40</f>
        <v>#DIV/0!</v>
      </c>
      <c r="W62" s="89">
        <f>Calculations!I40</f>
        <v>0</v>
      </c>
    </row>
    <row r="65" spans="20:28" ht="13" x14ac:dyDescent="0.3">
      <c r="T65" s="142" t="s">
        <v>139</v>
      </c>
      <c r="U65" s="88" t="s">
        <v>143</v>
      </c>
      <c r="V65" s="88" t="s">
        <v>140</v>
      </c>
      <c r="W65" s="88" t="s">
        <v>141</v>
      </c>
    </row>
    <row r="66" spans="20:28" x14ac:dyDescent="0.25">
      <c r="T66" s="143">
        <v>1</v>
      </c>
      <c r="U66" s="89" t="str">
        <f>Calculations!G46</f>
        <v>Region 1</v>
      </c>
      <c r="V66" s="111">
        <f>Calculations!H46</f>
        <v>0</v>
      </c>
      <c r="W66" s="89">
        <f>Calculations!I46</f>
        <v>0</v>
      </c>
      <c r="X66" s="84"/>
    </row>
    <row r="67" spans="20:28" x14ac:dyDescent="0.25">
      <c r="T67" s="141">
        <v>2</v>
      </c>
      <c r="U67" s="112" t="str">
        <f>Calculations!G47</f>
        <v>Region 2</v>
      </c>
      <c r="V67" s="113">
        <f>Calculations!H47</f>
        <v>0</v>
      </c>
      <c r="W67" s="112">
        <f>Calculations!I47</f>
        <v>0</v>
      </c>
      <c r="X67" s="84"/>
    </row>
    <row r="68" spans="20:28" x14ac:dyDescent="0.25">
      <c r="T68" s="143">
        <v>3</v>
      </c>
      <c r="U68" s="89" t="str">
        <f>Calculations!G48</f>
        <v>Region 3</v>
      </c>
      <c r="V68" s="111">
        <f>Calculations!H48</f>
        <v>0</v>
      </c>
      <c r="W68" s="89">
        <f>Calculations!I48</f>
        <v>0</v>
      </c>
      <c r="X68" s="84"/>
    </row>
    <row r="69" spans="20:28" x14ac:dyDescent="0.25">
      <c r="T69" s="141">
        <v>4</v>
      </c>
      <c r="U69" s="112" t="str">
        <f>Calculations!G49</f>
        <v>Region 4</v>
      </c>
      <c r="V69" s="113">
        <f>Calculations!H49</f>
        <v>0</v>
      </c>
      <c r="W69" s="112">
        <f>Calculations!I49</f>
        <v>0</v>
      </c>
      <c r="X69" s="84"/>
      <c r="AB69" s="84"/>
    </row>
    <row r="70" spans="20:28" x14ac:dyDescent="0.25">
      <c r="T70" s="146">
        <v>5</v>
      </c>
      <c r="U70" s="89" t="str">
        <f>Calculations!G50</f>
        <v>Region 5</v>
      </c>
      <c r="V70" s="111">
        <f>Calculations!H50</f>
        <v>0</v>
      </c>
      <c r="W70" s="89">
        <f>Calculations!I50</f>
        <v>0</v>
      </c>
      <c r="X70" s="84"/>
      <c r="AB70" s="84"/>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65"/>
  <sheetViews>
    <sheetView topLeftCell="A7" workbookViewId="0">
      <selection activeCell="P41" sqref="P41"/>
    </sheetView>
  </sheetViews>
  <sheetFormatPr defaultRowHeight="12.5" x14ac:dyDescent="0.25"/>
  <cols>
    <col min="2" max="2" width="20.54296875" customWidth="1"/>
    <col min="8" max="8" width="19.453125" customWidth="1"/>
  </cols>
  <sheetData>
    <row r="2" spans="1:8" x14ac:dyDescent="0.25">
      <c r="A2" s="103" t="s">
        <v>131</v>
      </c>
      <c r="D2" s="14"/>
    </row>
    <row r="3" spans="1:8" ht="13" x14ac:dyDescent="0.3">
      <c r="A3" s="87" t="s">
        <v>160</v>
      </c>
      <c r="B3" s="87" t="s">
        <v>141</v>
      </c>
      <c r="D3" s="14" t="s">
        <v>144</v>
      </c>
      <c r="F3" s="14" t="s">
        <v>145</v>
      </c>
      <c r="G3" s="87" t="s">
        <v>138</v>
      </c>
      <c r="H3" s="87" t="s">
        <v>141</v>
      </c>
    </row>
    <row r="4" spans="1:8" x14ac:dyDescent="0.25">
      <c r="A4" s="9" t="s">
        <v>151</v>
      </c>
      <c r="B4" s="110">
        <f>'5_Year 5'!AI22</f>
        <v>0</v>
      </c>
      <c r="D4" s="102">
        <f>RANK(B4,$B$4:$B$8)+COUNTIF($B$4:B4,B4)-1</f>
        <v>1</v>
      </c>
      <c r="F4">
        <v>1</v>
      </c>
      <c r="G4" s="114" t="str">
        <f>INDEX($A$4:$A$8,MATCH(ROWS($B$4:B4),$D$4:$D$8,0))</f>
        <v>Intentional</v>
      </c>
      <c r="H4" s="114">
        <f>INDEX($B$4:$B$9,MATCH(ROWS($D$4:D4),$D$4:$D$9,0))</f>
        <v>0</v>
      </c>
    </row>
    <row r="5" spans="1:8" x14ac:dyDescent="0.25">
      <c r="A5" s="160" t="s">
        <v>152</v>
      </c>
      <c r="B5" s="110">
        <f>'5_Year 5'!AI23</f>
        <v>0</v>
      </c>
      <c r="D5" s="102">
        <f>RANK(B5,$B$4:$B$8)+COUNTIF($B$4:B5,B5)-1</f>
        <v>2</v>
      </c>
      <c r="F5">
        <v>2</v>
      </c>
      <c r="G5" s="114" t="str">
        <f>INDEX($A$4:$A$8,MATCH(ROWS($B$4:B5),$D$4:$D$8,0))</f>
        <v>Unintentional</v>
      </c>
      <c r="H5" s="114">
        <f>INDEX($B$4:$B$9,MATCH(ROWS($D$4:D5),$D$4:$D$9,0))</f>
        <v>0</v>
      </c>
    </row>
    <row r="6" spans="1:8" x14ac:dyDescent="0.25">
      <c r="A6" s="9" t="s">
        <v>153</v>
      </c>
      <c r="B6" s="110">
        <f>'5_Year 5'!AI24</f>
        <v>0</v>
      </c>
      <c r="D6" s="102">
        <f>RANK(B6,$B$4:$B$8)+COUNTIF($B$4:B6,B6)-1</f>
        <v>3</v>
      </c>
      <c r="F6">
        <v>3</v>
      </c>
      <c r="G6" s="114" t="str">
        <f>INDEX($A$4:$A$8,MATCH(ROWS($B$4:B6),$D$4:$D$8,0))</f>
        <v>Interpersonal Violence</v>
      </c>
      <c r="H6" s="114">
        <f>INDEX($B$4:$B$9,MATCH(ROWS($D$4:D6),$D$4:$D$9,0))</f>
        <v>0</v>
      </c>
    </row>
    <row r="7" spans="1:8" x14ac:dyDescent="0.25">
      <c r="A7" s="9" t="s">
        <v>154</v>
      </c>
      <c r="B7" s="110">
        <f>'5_Year 5'!AI25</f>
        <v>0</v>
      </c>
      <c r="D7" s="102">
        <f>RANK(B7,$B$4:$B$8)+COUNTIF($B$4:B7,B7)-1</f>
        <v>4</v>
      </c>
      <c r="F7">
        <v>4</v>
      </c>
      <c r="G7" s="114" t="str">
        <f>INDEX($A$4:$A$8,MATCH(ROWS($B$4:B7),$D$4:$D$8,0))</f>
        <v>Legal Intervention</v>
      </c>
      <c r="H7" s="114">
        <f>INDEX($B$4:$B$9,MATCH(ROWS($D$4:D7),$D$4:$D$9,0))</f>
        <v>0</v>
      </c>
    </row>
    <row r="8" spans="1:8" x14ac:dyDescent="0.25">
      <c r="A8" s="9" t="s">
        <v>155</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132</v>
      </c>
    </row>
    <row r="11" spans="1:8" ht="13" x14ac:dyDescent="0.3">
      <c r="A11" s="87" t="s">
        <v>160</v>
      </c>
      <c r="B11" s="87" t="s">
        <v>141</v>
      </c>
      <c r="D11" s="14" t="s">
        <v>144</v>
      </c>
      <c r="F11" s="14" t="s">
        <v>145</v>
      </c>
      <c r="G11" s="87" t="s">
        <v>138</v>
      </c>
      <c r="H11" s="87" t="s">
        <v>141</v>
      </c>
    </row>
    <row r="12" spans="1:8" x14ac:dyDescent="0.25">
      <c r="A12" s="9" t="s">
        <v>151</v>
      </c>
      <c r="B12" s="110">
        <f>'5_Year 5'!AI4</f>
        <v>0</v>
      </c>
      <c r="D12" s="102">
        <f>RANK(B12,B$12:B$16)+COUNTIF($B$12:B12,B12)-1</f>
        <v>1</v>
      </c>
      <c r="F12">
        <v>1</v>
      </c>
      <c r="G12" s="114" t="str">
        <f>INDEX($A$12:$A$17,MATCH(ROWS($B$12:B12),$D$12:$D$17,0))</f>
        <v>Intentional</v>
      </c>
      <c r="H12" s="114">
        <f>INDEX($B$12:$B$16,MATCH(ROWS($D$12:D12),$D$12:$D$16,0))</f>
        <v>0</v>
      </c>
    </row>
    <row r="13" spans="1:8" x14ac:dyDescent="0.25">
      <c r="A13" s="160" t="s">
        <v>152</v>
      </c>
      <c r="B13" s="110">
        <f>'5_Year 5'!AI5</f>
        <v>0</v>
      </c>
      <c r="D13" s="102">
        <f>RANK(B13,B$12:B$16)+COUNTIF($B$12:B13,B13)-1</f>
        <v>2</v>
      </c>
      <c r="F13">
        <v>2</v>
      </c>
      <c r="G13" s="114" t="str">
        <f>INDEX($A$12:$A$17,MATCH(ROWS($B$12:B13),$D$12:$D$17,0))</f>
        <v>Unintentional</v>
      </c>
      <c r="H13" s="114">
        <f>INDEX($B$12:$B$16,MATCH(ROWS($D$12:D13),$D$12:$D$16,0))</f>
        <v>0</v>
      </c>
    </row>
    <row r="14" spans="1:8" x14ac:dyDescent="0.25">
      <c r="A14" s="9" t="s">
        <v>153</v>
      </c>
      <c r="B14" s="110">
        <f>'5_Year 5'!AI6</f>
        <v>0</v>
      </c>
      <c r="D14" s="102">
        <f>RANK(B14,B$12:B$16)+COUNTIF($B$12:B14,B14)-1</f>
        <v>3</v>
      </c>
      <c r="F14">
        <v>3</v>
      </c>
      <c r="G14" s="114" t="str">
        <f>INDEX($A$12:$A$17,MATCH(ROWS($B$12:B14),$D$12:$D$17,0))</f>
        <v>Interpersonal Violence</v>
      </c>
      <c r="H14" s="114">
        <f>INDEX($B$12:$B$16,MATCH(ROWS($D$12:D14),$D$12:$D$16,0))</f>
        <v>0</v>
      </c>
    </row>
    <row r="15" spans="1:8" x14ac:dyDescent="0.25">
      <c r="A15" s="9" t="s">
        <v>154</v>
      </c>
      <c r="B15" s="110">
        <f>'5_Year 5'!AI7</f>
        <v>0</v>
      </c>
      <c r="D15" s="102">
        <f>RANK(B15,B$12:B$16)+COUNTIF($B$12:B15,B15)-1</f>
        <v>4</v>
      </c>
      <c r="F15">
        <v>4</v>
      </c>
      <c r="G15" s="114" t="str">
        <f>INDEX($A$12:$A$17,MATCH(ROWS($B$12:B15),$D$12:$D$17,0))</f>
        <v>Legal Intervention</v>
      </c>
      <c r="H15" s="114">
        <f>INDEX($B$12:$B$16,MATCH(ROWS($D$12:D15),$D$12:$D$16,0))</f>
        <v>0</v>
      </c>
    </row>
    <row r="16" spans="1:8" x14ac:dyDescent="0.25">
      <c r="A16" s="9" t="s">
        <v>155</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133</v>
      </c>
    </row>
    <row r="19" spans="1:9" ht="13" x14ac:dyDescent="0.3">
      <c r="A19" s="87" t="s">
        <v>160</v>
      </c>
      <c r="B19" s="87" t="s">
        <v>141</v>
      </c>
      <c r="D19" s="14" t="s">
        <v>144</v>
      </c>
      <c r="F19" s="14" t="s">
        <v>145</v>
      </c>
      <c r="G19" s="87" t="s">
        <v>138</v>
      </c>
      <c r="H19" s="87" t="s">
        <v>141</v>
      </c>
    </row>
    <row r="20" spans="1:9" x14ac:dyDescent="0.25">
      <c r="A20" s="9" t="s">
        <v>151</v>
      </c>
      <c r="B20" s="110">
        <f>'5_Year 5'!AI4</f>
        <v>0</v>
      </c>
      <c r="D20" s="102">
        <f>RANK(B20,B$20:B$24)+COUNTIF($B$20:B20,B20)-1</f>
        <v>1</v>
      </c>
      <c r="F20">
        <v>1</v>
      </c>
      <c r="G20" s="114" t="str">
        <f>INDEX($A$20:$A$25,MATCH(ROWS($B$20:B20),$D$20:$D$25,0))</f>
        <v>Intentional</v>
      </c>
      <c r="H20" s="114">
        <f>INDEX($B$20:$B$24,MATCH(ROWS($D$20:D20),$D$20:$D$24,0))</f>
        <v>0</v>
      </c>
    </row>
    <row r="21" spans="1:9" x14ac:dyDescent="0.25">
      <c r="A21" s="160" t="s">
        <v>152</v>
      </c>
      <c r="B21" s="110">
        <f>'5_Year 5'!AI5</f>
        <v>0</v>
      </c>
      <c r="D21" s="102">
        <f>RANK(B21,B$20:B$24)+COUNTIF($B$20:B21,B21)-1</f>
        <v>2</v>
      </c>
      <c r="F21">
        <v>2</v>
      </c>
      <c r="G21" s="114" t="str">
        <f>INDEX($A$20:$A$25,MATCH(ROWS($B$20:B21),$D$20:$D$25,0))</f>
        <v>Unintentional</v>
      </c>
      <c r="H21" s="114">
        <f>INDEX($B$20:$B$24,MATCH(ROWS($D$20:D21),$D$20:$D$24,0))</f>
        <v>0</v>
      </c>
    </row>
    <row r="22" spans="1:9" x14ac:dyDescent="0.25">
      <c r="A22" s="9" t="s">
        <v>153</v>
      </c>
      <c r="B22" s="110">
        <f>'5_Year 5'!AI6</f>
        <v>0</v>
      </c>
      <c r="D22" s="102">
        <f>RANK(B22,B$20:B$24)+COUNTIF($B$20:B22,B22)-1</f>
        <v>3</v>
      </c>
      <c r="F22">
        <v>3</v>
      </c>
      <c r="G22" s="114" t="str">
        <f>INDEX($A$20:$A$25,MATCH(ROWS($B$20:B22),$D$20:$D$25,0))</f>
        <v>Interpersonal Violence</v>
      </c>
      <c r="H22" s="114">
        <f>INDEX($B$20:$B$24,MATCH(ROWS($D$20:D22),$D$20:$D$24,0))</f>
        <v>0</v>
      </c>
    </row>
    <row r="23" spans="1:9" x14ac:dyDescent="0.25">
      <c r="A23" s="9" t="s">
        <v>154</v>
      </c>
      <c r="B23" s="110">
        <f>'5_Year 5'!AI7</f>
        <v>0</v>
      </c>
      <c r="D23" s="102">
        <f>RANK(B23,B$20:B$24)+COUNTIF($B$20:B23,B23)-1</f>
        <v>4</v>
      </c>
      <c r="F23">
        <v>4</v>
      </c>
      <c r="G23" s="114" t="str">
        <f>INDEX($A$20:$A$25,MATCH(ROWS($B$20:B23),$D$20:$D$25,0))</f>
        <v>Legal Intervention</v>
      </c>
      <c r="H23" s="114">
        <f>INDEX($B$20:$B$24,MATCH(ROWS($D$20:D23),$D$20:$D$24,0))</f>
        <v>0</v>
      </c>
    </row>
    <row r="24" spans="1:9" x14ac:dyDescent="0.25">
      <c r="A24" s="9" t="s">
        <v>155</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146</v>
      </c>
      <c r="G26" s="96" t="s">
        <v>146</v>
      </c>
    </row>
    <row r="27" spans="1:9" ht="13" x14ac:dyDescent="0.3">
      <c r="A27" s="142" t="s">
        <v>138</v>
      </c>
      <c r="B27" s="142" t="s">
        <v>209</v>
      </c>
      <c r="C27" s="148" t="s">
        <v>141</v>
      </c>
      <c r="D27" s="14" t="s">
        <v>144</v>
      </c>
      <c r="F27" s="14" t="s">
        <v>145</v>
      </c>
      <c r="G27" s="142" t="s">
        <v>138</v>
      </c>
      <c r="H27" s="142" t="s">
        <v>209</v>
      </c>
      <c r="I27" s="148" t="s">
        <v>141</v>
      </c>
    </row>
    <row r="28" spans="1:9" x14ac:dyDescent="0.25">
      <c r="A28" s="154" t="s">
        <v>170</v>
      </c>
      <c r="B28" s="155" t="e">
        <f>'6_Firearms Deaths by Type'!D8</f>
        <v>#DIV/0!</v>
      </c>
      <c r="C28" s="156">
        <f>'6_Firearms Deaths by Type'!E7</f>
        <v>0</v>
      </c>
      <c r="D28" s="102">
        <f>RANK(C28,C$28:C$30)+COUNTIF($C$28:C28,C28)-1</f>
        <v>1</v>
      </c>
      <c r="F28">
        <v>1</v>
      </c>
      <c r="G28" s="114" t="str">
        <f>INDEX($A$28:$A$33,MATCH(ROWS($C$28:C28),$D$28:$D$33,0))</f>
        <v>Handgun</v>
      </c>
      <c r="H28" s="114" t="e">
        <f>INDEX($B$28:$B$30,MATCH(ROWS(B$28:$B28),$D$28:$D$30,0))</f>
        <v>#DIV/0!</v>
      </c>
      <c r="I28" s="114">
        <f>INDEX($C$28:$C$33,MATCH(ROWS($D$28:D28),$D$28:$D$33,0))</f>
        <v>0</v>
      </c>
    </row>
    <row r="29" spans="1:9" x14ac:dyDescent="0.25">
      <c r="A29" s="154" t="s">
        <v>171</v>
      </c>
      <c r="B29" s="155" t="e">
        <f>'6_Firearms Deaths by Type'!G8</f>
        <v>#DIV/0!</v>
      </c>
      <c r="C29" s="156">
        <f>'6_Firearms Deaths by Type'!H7</f>
        <v>0</v>
      </c>
      <c r="D29" s="102">
        <f>RANK(C29,C$28:C$30)+COUNTIF($C$28:C29,C29)-1</f>
        <v>2</v>
      </c>
      <c r="F29">
        <v>2</v>
      </c>
      <c r="G29" s="114" t="str">
        <f>INDEX($A$28:$A$33,MATCH(ROWS($C$28:C29),$D$28:$D$33,0))</f>
        <v>Rifle, shotgun, and large firearm</v>
      </c>
      <c r="H29" s="114" t="e">
        <f>INDEX($B$28:$B$30,MATCH(ROWS(B$28:$B29),$D$28:$D$30,0))</f>
        <v>#DIV/0!</v>
      </c>
      <c r="I29" s="114">
        <f>INDEX($C$28:$C$33,MATCH(ROWS($D$28:D29),$D$28:$D$33,0))</f>
        <v>0</v>
      </c>
    </row>
    <row r="30" spans="1:9" x14ac:dyDescent="0.25">
      <c r="A30" s="154" t="s">
        <v>172</v>
      </c>
      <c r="B30" s="155" t="e">
        <f>'6_Firearms Deaths by Type'!J8</f>
        <v>#DIV/0!</v>
      </c>
      <c r="C30" s="237">
        <f>'6_Firearms Deaths by Type'!K7</f>
        <v>0</v>
      </c>
      <c r="D30" s="102">
        <f>RANK(C30,C$28:C$30)+COUNTIF($C$28:C30,C30)-1</f>
        <v>3</v>
      </c>
      <c r="F30">
        <v>3</v>
      </c>
      <c r="G30" s="114" t="str">
        <f>INDEX($A$28:$A$33,MATCH(ROWS($C$28:C30),$D$28:$D$33,0))</f>
        <v>Other and unspecified firearm</v>
      </c>
      <c r="H30" s="114" t="e">
        <f>INDEX($B$28:$B$30,MATCH(ROWS(B$28:$B30),$D$28:$D$30,0))</f>
        <v>#DIV/0!</v>
      </c>
      <c r="I30" s="114">
        <f>INDEX($C$28:$C$33,MATCH(ROWS($D$28:D30),$D$28:$D$33,0))</f>
        <v>0</v>
      </c>
    </row>
    <row r="31" spans="1:9" x14ac:dyDescent="0.25">
      <c r="A31" s="154"/>
      <c r="B31" s="155"/>
      <c r="C31" s="156"/>
      <c r="D31" s="102"/>
      <c r="F31">
        <v>4</v>
      </c>
      <c r="G31" s="114"/>
      <c r="H31" s="114"/>
      <c r="I31" s="114"/>
    </row>
    <row r="32" spans="1:9" x14ac:dyDescent="0.25">
      <c r="A32" s="157"/>
      <c r="B32" s="158"/>
      <c r="C32" s="115"/>
      <c r="D32" s="102"/>
      <c r="F32">
        <v>5</v>
      </c>
      <c r="G32" s="114"/>
      <c r="H32" s="114"/>
      <c r="I32" s="114"/>
    </row>
    <row r="33" spans="1:9" x14ac:dyDescent="0.25">
      <c r="A33" s="157"/>
      <c r="B33" s="158"/>
      <c r="C33" s="115"/>
      <c r="D33" s="102"/>
      <c r="F33">
        <v>6</v>
      </c>
      <c r="G33" s="114"/>
      <c r="H33" s="114"/>
      <c r="I33" s="114"/>
    </row>
    <row r="35" spans="1:9" ht="13" x14ac:dyDescent="0.3">
      <c r="A35" s="87" t="s">
        <v>142</v>
      </c>
      <c r="B35" s="87" t="s">
        <v>221</v>
      </c>
      <c r="C35" s="87" t="s">
        <v>141</v>
      </c>
      <c r="D35" s="14" t="s">
        <v>144</v>
      </c>
      <c r="F35" s="14" t="s">
        <v>145</v>
      </c>
      <c r="G35" s="87" t="s">
        <v>142</v>
      </c>
      <c r="H35" s="87" t="s">
        <v>221</v>
      </c>
      <c r="I35" s="87" t="s">
        <v>141</v>
      </c>
    </row>
    <row r="36" spans="1:9" x14ac:dyDescent="0.25">
      <c r="A36" s="86" t="str">
        <f>' B_Populations'!H8</f>
        <v>White-Not Hispanic</v>
      </c>
      <c r="B36" s="236" t="e">
        <f>SUM(' B_Populations'!H14/' B_Populations'!B14)</f>
        <v>#DIV/0!</v>
      </c>
      <c r="C36" s="114">
        <f>'1_Year 1'!AO27+'2_Year 2'!AO27+'3_Year 3'!AO27+'4_Year 4'!AO27+'5_Year 5'!AO27</f>
        <v>0</v>
      </c>
      <c r="D36" s="84">
        <f>RANK(C36,C$36:C$42)+COUNTIF($C$36:C36,C36)-1</f>
        <v>1</v>
      </c>
      <c r="F36">
        <v>1</v>
      </c>
      <c r="G36" s="114" t="str">
        <f>INDEX($A$36:$A$42,MATCH(ROWS($C$36:C36),$D$36:$D$42,0))</f>
        <v>White-Not Hispanic</v>
      </c>
      <c r="H36" s="114" t="e">
        <f>INDEX($B$36:$B$42,MATCH(ROWS(B$36:$B36),$D$36:$D$42,0))</f>
        <v>#DIV/0!</v>
      </c>
      <c r="I36" s="114">
        <f>INDEX($C$36:$C$42,MATCH(ROWS($D$36:D36),$D$36:$D$42,0))</f>
        <v>0</v>
      </c>
    </row>
    <row r="37" spans="1:9" x14ac:dyDescent="0.25">
      <c r="A37" s="86" t="str">
        <f>' B_Populations'!J8</f>
        <v>Hispanic</v>
      </c>
      <c r="B37" s="110" t="e">
        <f>SUM(' B_Populations'!J14/' B_Populations'!B14)</f>
        <v>#DIV/0!</v>
      </c>
      <c r="C37" s="114">
        <f>'1_Year 1'!AQ27+'2_Year 2'!AQ27+'3_Year 3'!AQ27+'4_Year 4'!AQ27+'5_Year 5'!AQ27</f>
        <v>0</v>
      </c>
      <c r="D37" s="84">
        <f>RANK(C37,C$36:C$42)+COUNTIF($C$36:C37,C37)-1</f>
        <v>2</v>
      </c>
      <c r="F37">
        <v>2</v>
      </c>
      <c r="G37" s="114" t="str">
        <f>INDEX($A$36:$A$42,MATCH(ROWS($C$36:C37),$D$36:$D$42,0))</f>
        <v>Hispanic</v>
      </c>
      <c r="H37" s="114" t="e">
        <f>INDEX($B$36:$B$42,MATCH(ROWS(B$36:$B37),$D$36:$D$42,0))</f>
        <v>#DIV/0!</v>
      </c>
      <c r="I37" s="114">
        <f>INDEX($C$36:$C$42,MATCH(ROWS($D$36:D37),$D$36:$D$42,0))</f>
        <v>0</v>
      </c>
    </row>
    <row r="38" spans="1:9" x14ac:dyDescent="0.25">
      <c r="A38" s="86" t="str">
        <f>' B_Populations'!L8</f>
        <v>Black-Not Hispanic</v>
      </c>
      <c r="B38" s="110" t="e">
        <f>SUM(' B_Populations'!L14/' B_Populations'!B14)</f>
        <v>#DIV/0!</v>
      </c>
      <c r="C38" s="114">
        <f>'1_Year 1'!AS27+'2_Year 2'!AS27+'3_Year 3'!AS27+'4_Year 4'!AS27+'5_Year 5'!AS27</f>
        <v>0</v>
      </c>
      <c r="D38" s="84">
        <f>RANK(C38,C$36:C$42)+COUNTIF($C$36:C38,C38)-1</f>
        <v>3</v>
      </c>
      <c r="F38">
        <v>3</v>
      </c>
      <c r="G38" s="114" t="str">
        <f>INDEX($A$36:$A$42,MATCH(ROWS($C$36:C38),$D$36:$D$42,0))</f>
        <v>Black-Not Hispanic</v>
      </c>
      <c r="H38" s="114" t="e">
        <f>INDEX($B$36:$B$42,MATCH(ROWS(B$36:$B38),$D$36:$D$42,0))</f>
        <v>#DIV/0!</v>
      </c>
      <c r="I38" s="114">
        <f>INDEX($C$36:$C$42,MATCH(ROWS($D$36:D38),$D$36:$D$42,0))</f>
        <v>0</v>
      </c>
    </row>
    <row r="39" spans="1:9" x14ac:dyDescent="0.25">
      <c r="A39" s="86" t="str">
        <f>' B_Populations'!N8</f>
        <v>Asian</v>
      </c>
      <c r="B39" s="110" t="e">
        <f>SUM(' B_Populations'!N14/' B_Populations'!B14)</f>
        <v>#DIV/0!</v>
      </c>
      <c r="C39" s="114">
        <f>'1_Year 1'!AU27+'2_Year 2'!AU27+'3_Year 3'!AU27+'4_Year 4'!AU27+'5_Year 5'!AU27</f>
        <v>0</v>
      </c>
      <c r="D39" s="84">
        <f>RANK(C39,C$36:C$42)+COUNTIF($C$36:C39,C39)-1</f>
        <v>4</v>
      </c>
      <c r="F39">
        <v>4</v>
      </c>
      <c r="G39" s="114" t="str">
        <f>INDEX($A$36:$A$42,MATCH(ROWS($C$36:C39),$D$36:$D$42,0))</f>
        <v>Asian</v>
      </c>
      <c r="H39" s="114" t="e">
        <f>INDEX($B$36:$B$42,MATCH(ROWS(B$36:$B39),$D$36:$D$42,0))</f>
        <v>#DIV/0!</v>
      </c>
      <c r="I39" s="114">
        <f>INDEX($C$36:$C$42,MATCH(ROWS($D$36:D39),$D$36:$D$42,0))</f>
        <v>0</v>
      </c>
    </row>
    <row r="40" spans="1:9" x14ac:dyDescent="0.25">
      <c r="A40" s="86" t="str">
        <f>' B_Populations'!P8</f>
        <v>American Indian/Alaska Native</v>
      </c>
      <c r="B40" s="110" t="e">
        <f>SUM(' B_Populations'!P14/' B_Populations'!B14)</f>
        <v>#DIV/0!</v>
      </c>
      <c r="C40" s="114">
        <f>'1_Year 1'!AW27+'2_Year 2'!AW27+'3_Year 3'!AW27+'4_Year 4'!AW27+'5_Year 5'!AW27</f>
        <v>0</v>
      </c>
      <c r="D40" s="84">
        <f>RANK(C40,C$36:C$42)+COUNTIF($C$36:C40,C40)-1</f>
        <v>5</v>
      </c>
      <c r="F40">
        <v>5</v>
      </c>
      <c r="G40" s="114" t="str">
        <f>INDEX($A$36:$A$42,MATCH(ROWS($C$36:C40),$D$36:$D$42,0))</f>
        <v>American Indian/Alaska Native</v>
      </c>
      <c r="H40" s="114" t="e">
        <f>INDEX($B$36:$B$42,MATCH(ROWS(B$36:$B40),$D$36:$D$42,0))</f>
        <v>#DIV/0!</v>
      </c>
      <c r="I40" s="114">
        <f>INDEX($C$36:$C$42,MATCH(ROWS($D$36:D40),$D$36:$D$42,0))</f>
        <v>0</v>
      </c>
    </row>
    <row r="41" spans="1:9" x14ac:dyDescent="0.25">
      <c r="A41" s="86" t="str">
        <f>' B_Populations'!R8</f>
        <v>Other</v>
      </c>
      <c r="B41" s="110" t="e">
        <f>SUM(' B_Populations'!R14/' B_Populations'!B14)</f>
        <v>#DIV/0!</v>
      </c>
      <c r="C41" s="114">
        <f>'1_Year 1'!AY27+'2_Year 2'!AY27+'3_Year 3'!AY27+'4_Year 4'!AY27+'5_Year 5'!AY27</f>
        <v>0</v>
      </c>
      <c r="D41" s="84">
        <f>RANK(C41,C$36:C$42)+COUNTIF($C$36:C41,C41)-1</f>
        <v>6</v>
      </c>
      <c r="F41">
        <v>6</v>
      </c>
      <c r="G41" s="114" t="str">
        <f>INDEX($A$36:$A$42,MATCH(ROWS($C$36:C41),$D$36:$D$42,0))</f>
        <v>Other</v>
      </c>
      <c r="H41" s="114" t="e">
        <f>INDEX($B$36:$B$42,MATCH(ROWS(B$36:$B41),$D$36:$D$42,0))</f>
        <v>#DIV/0!</v>
      </c>
      <c r="I41" s="114">
        <f>INDEX($C$36:$C$42,MATCH(ROWS($D$36:D41),$D$36:$D$42,0))</f>
        <v>0</v>
      </c>
    </row>
    <row r="42" spans="1:9" x14ac:dyDescent="0.25">
      <c r="A42" s="86" t="str">
        <f>' B_Populations'!T8</f>
        <v>Other</v>
      </c>
      <c r="B42" s="110" t="e">
        <f>SUM(' B_Populations'!T14/' B_Populations'!B14)</f>
        <v>#DIV/0!</v>
      </c>
      <c r="C42" s="114">
        <f>'1_Year 1'!BA27+'2_Year 2'!BA27+'3_Year 3'!BA27+'4_Year 4'!BA27+'5_Year 5'!BA27</f>
        <v>0</v>
      </c>
      <c r="D42" s="84">
        <f>RANK(C42,C$36:C$42)+COUNTIF($C$36:C42,C42)-1</f>
        <v>7</v>
      </c>
      <c r="F42">
        <v>7</v>
      </c>
      <c r="G42" s="114" t="str">
        <f>INDEX($A$36:$A$42,MATCH(ROWS($C$36:C42),$D$36:$D$42,0))</f>
        <v>Other</v>
      </c>
      <c r="H42" s="114" t="e">
        <f>INDEX($B$36:$B$42,MATCH(ROWS(B$36:$B42),$D$36:$D$42,0))</f>
        <v>#DIV/0!</v>
      </c>
      <c r="I42" s="114">
        <f>INDEX($C$36:$C$42,MATCH(ROWS($D$36:D42),$D$36:$D$42,0))</f>
        <v>0</v>
      </c>
    </row>
    <row r="45" spans="1:9" ht="13" x14ac:dyDescent="0.3">
      <c r="A45" s="142" t="s">
        <v>143</v>
      </c>
      <c r="B45" s="142" t="s">
        <v>140</v>
      </c>
      <c r="C45" s="148" t="s">
        <v>141</v>
      </c>
      <c r="D45" s="14" t="s">
        <v>144</v>
      </c>
      <c r="F45" s="14" t="s">
        <v>145</v>
      </c>
      <c r="G45" s="142" t="s">
        <v>143</v>
      </c>
      <c r="H45" s="142" t="s">
        <v>140</v>
      </c>
      <c r="I45" s="88" t="s">
        <v>141</v>
      </c>
    </row>
    <row r="46" spans="1:9" x14ac:dyDescent="0.25">
      <c r="A46" s="154" t="str">
        <f>'C_Health Regions'!B4</f>
        <v>Region 1</v>
      </c>
      <c r="B46" s="155">
        <f>'5_Year 5'!M9+'5_Year 5'!M18+'5_Year 5'!M27</f>
        <v>0</v>
      </c>
      <c r="C46" s="159">
        <f>'5_Year 5'!BD9+'5_Year 5'!BD18+'5_Year 5'!BD27</f>
        <v>0</v>
      </c>
      <c r="D46" s="84">
        <f>RANK(C46,C$46:C$65)+COUNTIF($C$46:C46,C46)-1</f>
        <v>1</v>
      </c>
      <c r="F46">
        <v>1</v>
      </c>
      <c r="G46" s="114" t="str">
        <f>INDEX($A$46:$A$65,MATCH(ROWS($C$46:C46),$D$46:$D$65,0))</f>
        <v>Region 1</v>
      </c>
      <c r="H46" s="115">
        <f>INDEX($B$46:$B$65,MATCH(ROWS(B$46:B46),$D$46:$D$65,0))</f>
        <v>0</v>
      </c>
      <c r="I46" s="115">
        <f>INDEX($C$46:$C$65,MATCH(ROWS(D$46:D46),$D$46:$D$65,0))</f>
        <v>0</v>
      </c>
    </row>
    <row r="47" spans="1:9" x14ac:dyDescent="0.25">
      <c r="A47" s="154" t="str">
        <f>'C_Health Regions'!D4</f>
        <v>Region 2</v>
      </c>
      <c r="B47" s="155">
        <f>'5_Year 5'!N9+'5_Year 5'!N18+'5_Year 5'!N27</f>
        <v>0</v>
      </c>
      <c r="C47" s="159">
        <f>'5_Year 5'!BF9+'5_Year 5'!BF18+'5_Year 5'!BF27</f>
        <v>0</v>
      </c>
      <c r="D47" s="84">
        <f>RANK(C47,C$46:C$65)+COUNTIF($C$46:C47,C47)-1</f>
        <v>2</v>
      </c>
      <c r="F47">
        <v>2</v>
      </c>
      <c r="G47" s="114" t="str">
        <f>INDEX($A$46:$A$65,MATCH(ROWS($C$46:C47),$D$46:$D$65,0))</f>
        <v>Region 2</v>
      </c>
      <c r="H47" s="115">
        <f>INDEX($B$46:$B$65,MATCH(ROWS(B$46:B47),$D$46:$D$65,0))</f>
        <v>0</v>
      </c>
      <c r="I47" s="115">
        <f>INDEX($C$46:$C$65,MATCH(ROWS(D$46:D47),$D$46:$D$65,0))</f>
        <v>0</v>
      </c>
    </row>
    <row r="48" spans="1:9" x14ac:dyDescent="0.25">
      <c r="A48" s="154" t="str">
        <f>'C_Health Regions'!F4</f>
        <v>Region 3</v>
      </c>
      <c r="B48" s="155">
        <f>'5_Year 5'!O9+'5_Year 5'!O18+'5_Year 5'!O27</f>
        <v>0</v>
      </c>
      <c r="C48" s="159">
        <f>'5_Year 5'!BH9+'5_Year 5'!BH18+'5_Year 5'!BH27</f>
        <v>0</v>
      </c>
      <c r="D48" s="84">
        <f>RANK(C48,C$46:C$65)+COUNTIF($C$46:C48,C48)-1</f>
        <v>3</v>
      </c>
      <c r="F48">
        <v>3</v>
      </c>
      <c r="G48" s="114" t="str">
        <f>INDEX($A$46:$A$65,MATCH(ROWS($C$46:C48),$D$46:$D$65,0))</f>
        <v>Region 3</v>
      </c>
      <c r="H48" s="115">
        <f>INDEX($B$46:$B$65,MATCH(ROWS(B$46:B48),$D$46:$D$65,0))</f>
        <v>0</v>
      </c>
      <c r="I48" s="115">
        <f>INDEX($C$46:$C$65,MATCH(ROWS(D$46:D48),$D$46:$D$65,0))</f>
        <v>0</v>
      </c>
    </row>
    <row r="49" spans="1:9" x14ac:dyDescent="0.25">
      <c r="A49" s="154" t="str">
        <f>'C_Health Regions'!H4</f>
        <v>Region 4</v>
      </c>
      <c r="B49" s="155">
        <f>'5_Year 5'!P9+'5_Year 5'!P18+'5_Year 5'!P27</f>
        <v>0</v>
      </c>
      <c r="C49" s="159">
        <f>'5_Year 5'!BJ9+'5_Year 5'!BJ18+'5_Year 5'!BJ27</f>
        <v>0</v>
      </c>
      <c r="D49" s="84">
        <f>RANK(C49,C$46:C$65)+COUNTIF($C$46:C49,C49)-1</f>
        <v>4</v>
      </c>
      <c r="F49">
        <v>4</v>
      </c>
      <c r="G49" s="114" t="str">
        <f>INDEX($A$46:$A$65,MATCH(ROWS($C$46:C49),$D$46:$D$65,0))</f>
        <v>Region 4</v>
      </c>
      <c r="H49" s="115">
        <f>INDEX($B$46:$B$65,MATCH(ROWS(B$46:B49),$D$46:$D$65,0))</f>
        <v>0</v>
      </c>
      <c r="I49" s="115">
        <f>INDEX($C$46:$C$65,MATCH(ROWS(D$46:D49),$D$46:$D$65,0))</f>
        <v>0</v>
      </c>
    </row>
    <row r="50" spans="1:9" x14ac:dyDescent="0.25">
      <c r="A50" s="154" t="str">
        <f>'C_Health Regions'!J4</f>
        <v>Region 5</v>
      </c>
      <c r="B50" s="155">
        <f>'5_Year 5'!Q9+'5_Year 5'!Q18+'5_Year 5'!Q27</f>
        <v>0</v>
      </c>
      <c r="C50" s="159">
        <f>'5_Year 5'!BL9+'5_Year 5'!BL18+'5_Year 5'!BL27</f>
        <v>0</v>
      </c>
      <c r="D50" s="84">
        <f>RANK(C50,C$46:C$65)+COUNTIF($C$46:C50,C50)-1</f>
        <v>5</v>
      </c>
      <c r="F50">
        <v>5</v>
      </c>
      <c r="G50" s="114" t="str">
        <f>INDEX($A$46:$A$65,MATCH(ROWS($C$46:C50),$D$46:$D$65,0))</f>
        <v>Region 5</v>
      </c>
      <c r="H50" s="115">
        <f>INDEX($B$46:$B$65,MATCH(ROWS(B$46:B50),$D$46:$D$65,0))</f>
        <v>0</v>
      </c>
      <c r="I50" s="115">
        <f>INDEX($C$46:$C$65,MATCH(ROWS(D$46:D50),$D$46:$D$65,0))</f>
        <v>0</v>
      </c>
    </row>
    <row r="51" spans="1:9" x14ac:dyDescent="0.25">
      <c r="A51" s="154" t="str">
        <f>'C_Health Regions'!L4</f>
        <v>Region 6</v>
      </c>
      <c r="B51" s="155">
        <f>'5_Year 5'!R9+'5_Year 5'!R18+'5_Year 5'!R27</f>
        <v>0</v>
      </c>
      <c r="C51" s="159">
        <f>'5_Year 5'!BN9+'5_Year 5'!BN18+'5_Year 5'!BN27</f>
        <v>0</v>
      </c>
      <c r="D51" s="84">
        <f>RANK(C51,C$46:C$65)+COUNTIF($C$46:C51,C51)-1</f>
        <v>6</v>
      </c>
      <c r="F51">
        <v>6</v>
      </c>
      <c r="G51" s="114" t="str">
        <f>INDEX($A$46:$A$65,MATCH(ROWS($C$46:C51),$D$46:$D$65,0))</f>
        <v>Region 6</v>
      </c>
      <c r="H51" s="115">
        <f>INDEX($B$46:$B$65,MATCH(ROWS(B$46:B51),$D$46:$D$65,0))</f>
        <v>0</v>
      </c>
      <c r="I51" s="115">
        <f>INDEX($C$46:$C$65,MATCH(ROWS(D$46:D51),$D$46:$D$65,0))</f>
        <v>0</v>
      </c>
    </row>
    <row r="52" spans="1:9" x14ac:dyDescent="0.25">
      <c r="A52" s="154" t="str">
        <f>'C_Health Regions'!N4</f>
        <v>Region 7</v>
      </c>
      <c r="B52" s="155">
        <f>'5_Year 5'!S9+'5_Year 5'!S18+'5_Year 5'!S27</f>
        <v>0</v>
      </c>
      <c r="C52" s="159">
        <f>'5_Year 5'!BP9+'5_Year 5'!BP18+'5_Year 5'!BP27</f>
        <v>0</v>
      </c>
      <c r="D52" s="84">
        <f>RANK(C52,C$46:C$65)+COUNTIF($C$46:C52,C52)-1</f>
        <v>7</v>
      </c>
      <c r="F52">
        <v>7</v>
      </c>
      <c r="G52" s="114" t="str">
        <f>INDEX($A$46:$A$65,MATCH(ROWS($C$46:C52),$D$46:$D$65,0))</f>
        <v>Region 7</v>
      </c>
      <c r="H52" s="115">
        <f>INDEX($B$46:$B$65,MATCH(ROWS(B$46:B52),$D$46:$D$65,0))</f>
        <v>0</v>
      </c>
      <c r="I52" s="115">
        <f>INDEX($C$46:$C$65,MATCH(ROWS(D$46:D52),$D$46:$D$65,0))</f>
        <v>0</v>
      </c>
    </row>
    <row r="53" spans="1:9" x14ac:dyDescent="0.25">
      <c r="A53" s="154" t="str">
        <f>'C_Health Regions'!P4</f>
        <v>Region 8</v>
      </c>
      <c r="B53" s="155">
        <f>'5_Year 5'!T9+'5_Year 5'!T18+'5_Year 5'!T27</f>
        <v>0</v>
      </c>
      <c r="C53" s="159">
        <f>'5_Year 5'!BR9+'5_Year 5'!BR18+'5_Year 5'!BR27</f>
        <v>0</v>
      </c>
      <c r="D53" s="84">
        <f>RANK(C53,C$46:C$65)+COUNTIF($C$46:C53,C53)-1</f>
        <v>8</v>
      </c>
      <c r="F53">
        <v>8</v>
      </c>
      <c r="G53" s="114" t="str">
        <f>INDEX($A$46:$A$65,MATCH(ROWS($C$46:C53),$D$46:$D$65,0))</f>
        <v>Region 8</v>
      </c>
      <c r="H53" s="115">
        <f>INDEX($B$46:$B$65,MATCH(ROWS(B$46:B53),$D$46:$D$65,0))</f>
        <v>0</v>
      </c>
      <c r="I53" s="115">
        <f>INDEX($C$46:$C$65,MATCH(ROWS(D$46:D53),$D$46:$D$65,0))</f>
        <v>0</v>
      </c>
    </row>
    <row r="54" spans="1:9" x14ac:dyDescent="0.25">
      <c r="A54" s="154" t="str">
        <f>'C_Health Regions'!R4</f>
        <v>Region 9</v>
      </c>
      <c r="B54" s="155">
        <f>'5_Year 5'!U9+'5_Year 5'!U18+'5_Year 5'!U27</f>
        <v>0</v>
      </c>
      <c r="C54" s="159">
        <f>'5_Year 5'!BT9+'5_Year 5'!BT18+'5_Year 5'!BT27</f>
        <v>0</v>
      </c>
      <c r="D54" s="84">
        <f>RANK(C54,C$46:C$65)+COUNTIF($C$46:C54,C54)-1</f>
        <v>9</v>
      </c>
      <c r="F54">
        <v>9</v>
      </c>
      <c r="G54" s="114" t="str">
        <f>INDEX($A$46:$A$65,MATCH(ROWS($C$46:C54),$D$46:$D$65,0))</f>
        <v>Region 9</v>
      </c>
      <c r="H54" s="115">
        <f>INDEX($B$46:$B$65,MATCH(ROWS(B$46:B54),$D$46:$D$65,0))</f>
        <v>0</v>
      </c>
      <c r="I54" s="115">
        <f>INDEX($C$46:$C$65,MATCH(ROWS(D$46:D54),$D$46:$D$65,0))</f>
        <v>0</v>
      </c>
    </row>
    <row r="55" spans="1:9" x14ac:dyDescent="0.25">
      <c r="A55" s="154" t="str">
        <f>'C_Health Regions'!T4</f>
        <v>Region 10</v>
      </c>
      <c r="B55" s="155">
        <f>'5_Year 5'!V9+'5_Year 5'!V18+'5_Year 5'!V27</f>
        <v>0</v>
      </c>
      <c r="C55" s="159">
        <f>'5_Year 5'!BV9+'5_Year 5'!BV18+'5_Year 5'!BV27</f>
        <v>0</v>
      </c>
      <c r="D55" s="84">
        <f>RANK(C55,C$46:C$65)+COUNTIF($C$46:C55,C55)-1</f>
        <v>10</v>
      </c>
      <c r="F55">
        <v>10</v>
      </c>
      <c r="G55" s="114" t="str">
        <f>INDEX($A$46:$A$65,MATCH(ROWS($C$46:C55),$D$46:$D$65,0))</f>
        <v>Region 10</v>
      </c>
      <c r="H55" s="115">
        <f>INDEX($B$46:$B$65,MATCH(ROWS(B$46:B55),$D$46:$D$65,0))</f>
        <v>0</v>
      </c>
      <c r="I55" s="115">
        <f>INDEX($C$46:$C$65,MATCH(ROWS(D$46:D55),$D$46:$D$65,0))</f>
        <v>0</v>
      </c>
    </row>
    <row r="56" spans="1:9" x14ac:dyDescent="0.25">
      <c r="A56" s="154" t="str">
        <f>'C_Health Regions'!V4</f>
        <v>Region 11</v>
      </c>
      <c r="B56" s="155">
        <f>'5_Year 5'!W9+'5_Year 5'!W18+'5_Year 5'!W27</f>
        <v>0</v>
      </c>
      <c r="C56" s="159">
        <f>'5_Year 5'!BX9+'5_Year 5'!BX18+'5_Year 5'!BX27</f>
        <v>0</v>
      </c>
      <c r="D56" s="84">
        <f>RANK(C56,C$46:C$65)+COUNTIF($C$46:C56,C56)-1</f>
        <v>11</v>
      </c>
      <c r="F56">
        <v>11</v>
      </c>
      <c r="G56" s="114" t="str">
        <f>INDEX($A$46:$A$65,MATCH(ROWS($C$46:C56),$D$46:$D$65,0))</f>
        <v>Region 11</v>
      </c>
      <c r="H56" s="115">
        <f>INDEX($B$46:$B$65,MATCH(ROWS(B$46:B56),$D$46:$D$65,0))</f>
        <v>0</v>
      </c>
      <c r="I56" s="115">
        <f>INDEX($C$46:$C$65,MATCH(ROWS(D$46:D56),$D$46:$D$65,0))</f>
        <v>0</v>
      </c>
    </row>
    <row r="57" spans="1:9" x14ac:dyDescent="0.25">
      <c r="A57" s="154" t="str">
        <f>'C_Health Regions'!X4</f>
        <v>Region 12</v>
      </c>
      <c r="B57" s="155">
        <f>'5_Year 5'!X9+'5_Year 5'!X18+'5_Year 5'!X27</f>
        <v>0</v>
      </c>
      <c r="C57" s="159">
        <f>'5_Year 5'!BZ9+'5_Year 5'!BZ18+'5_Year 5'!BZ27</f>
        <v>0</v>
      </c>
      <c r="D57" s="84">
        <f>RANK(C57,C$46:C$65)+COUNTIF($C$46:C57,C57)-1</f>
        <v>12</v>
      </c>
      <c r="F57">
        <v>12</v>
      </c>
      <c r="G57" s="114" t="str">
        <f>INDEX($A$46:$A$65,MATCH(ROWS($C$46:C57),$D$46:$D$65,0))</f>
        <v>Region 12</v>
      </c>
      <c r="H57" s="115">
        <f>INDEX($B$46:$B$65,MATCH(ROWS(B$46:B57),$D$46:$D$65,0))</f>
        <v>0</v>
      </c>
      <c r="I57" s="115">
        <f>INDEX($C$46:$C$65,MATCH(ROWS(D$46:D57),$D$46:$D$65,0))</f>
        <v>0</v>
      </c>
    </row>
    <row r="58" spans="1:9" x14ac:dyDescent="0.25">
      <c r="A58" s="154" t="str">
        <f>'C_Health Regions'!Z4</f>
        <v>Region 13</v>
      </c>
      <c r="B58" s="155">
        <f>'5_Year 5'!Y9+'5_Year 5'!Y18+'5_Year 5'!Y27</f>
        <v>0</v>
      </c>
      <c r="C58" s="159">
        <f>'5_Year 5'!CB9+'5_Year 5'!CB18+'5_Year 5'!CB27</f>
        <v>0</v>
      </c>
      <c r="D58" s="84">
        <f>RANK(C58,C$46:C$65)+COUNTIF($C$46:C58,C58)-1</f>
        <v>13</v>
      </c>
      <c r="F58">
        <v>13</v>
      </c>
      <c r="G58" s="114" t="str">
        <f>INDEX($A$46:$A$65,MATCH(ROWS($C$46:C58),$D$46:$D$65,0))</f>
        <v>Region 13</v>
      </c>
      <c r="H58" s="115">
        <f>INDEX($B$46:$B$65,MATCH(ROWS(B$46:B58),$D$46:$D$65,0))</f>
        <v>0</v>
      </c>
      <c r="I58" s="115">
        <f>INDEX($C$46:$C$65,MATCH(ROWS(D$46:D58),$D$46:$D$65,0))</f>
        <v>0</v>
      </c>
    </row>
    <row r="59" spans="1:9" x14ac:dyDescent="0.25">
      <c r="A59" s="116" t="str">
        <f>'C_Health Regions'!AB4</f>
        <v>Region 14</v>
      </c>
      <c r="B59" s="155">
        <f>'5_Year 5'!Z9+'5_Year 5'!Z18+'5_Year 5'!Z27</f>
        <v>0</v>
      </c>
      <c r="C59" s="159">
        <f>'5_Year 5'!CD9+'5_Year 5'!CD18+'5_Year 5'!CD27</f>
        <v>0</v>
      </c>
      <c r="D59" s="84">
        <f>RANK(C59,C$46:C$65)+COUNTIF($C$46:C59,C59)-1</f>
        <v>14</v>
      </c>
      <c r="F59">
        <v>14</v>
      </c>
      <c r="G59" s="114" t="str">
        <f>INDEX($A$46:$A$65,MATCH(ROWS($C$46:C59),$D$46:$D$65,0))</f>
        <v>Region 14</v>
      </c>
      <c r="H59" s="115">
        <f>INDEX($B$46:$B$65,MATCH(ROWS(B$46:B59),$D$46:$D$65,0))</f>
        <v>0</v>
      </c>
      <c r="I59" s="115">
        <f>INDEX($C$46:$C$65,MATCH(ROWS(D$46:D59),$D$46:$D$65,0))</f>
        <v>0</v>
      </c>
    </row>
    <row r="60" spans="1:9" x14ac:dyDescent="0.25">
      <c r="A60" s="116" t="s">
        <v>105</v>
      </c>
      <c r="B60" s="155">
        <f>'5_Year 5'!AA9+'5_Year 5'!AA18+'5_Year 5'!AA27</f>
        <v>0</v>
      </c>
      <c r="C60" s="159">
        <f>'5_Year 5'!CF9+'5_Year 5'!CF18+'5_Year 5'!CF27</f>
        <v>0</v>
      </c>
      <c r="D60" s="84">
        <f>RANK(C60,C$46:C$65)+COUNTIF($C$46:C60,C60)-1</f>
        <v>15</v>
      </c>
      <c r="F60">
        <v>15</v>
      </c>
      <c r="G60" s="114" t="str">
        <f>INDEX($A$46:$A$65,MATCH(ROWS($C$46:C60),$D$46:$D$65,0))</f>
        <v>Region 15</v>
      </c>
      <c r="H60" s="115">
        <f>INDEX($B$46:$B$65,MATCH(ROWS(B$46:B60),$D$46:$D$65,0))</f>
        <v>0</v>
      </c>
      <c r="I60" s="115">
        <f>INDEX($C$46:$C$65,MATCH(ROWS(D$46:D60),$D$46:$D$65,0))</f>
        <v>0</v>
      </c>
    </row>
    <row r="61" spans="1:9" x14ac:dyDescent="0.25">
      <c r="A61" s="116" t="s">
        <v>106</v>
      </c>
      <c r="B61" s="155">
        <f>'5_Year 5'!AB9+'5_Year 5'!AB18+'5_Year 5'!AB27</f>
        <v>0</v>
      </c>
      <c r="C61" s="159">
        <f>'5_Year 5'!CH9+'5_Year 5'!CH18+'5_Year 5'!CH27</f>
        <v>0</v>
      </c>
      <c r="D61" s="84">
        <f>RANK(C61,C$46:C$65)+COUNTIF($C$46:C61,C61)-1</f>
        <v>16</v>
      </c>
      <c r="F61">
        <v>16</v>
      </c>
      <c r="G61" s="114" t="str">
        <f>INDEX($A$46:$A$65,MATCH(ROWS($C$46:C61),$D$46:$D$65,0))</f>
        <v>Region 16</v>
      </c>
      <c r="H61" s="115">
        <f>INDEX($B$46:$B$65,MATCH(ROWS(B$46:B61),$D$46:$D$65,0))</f>
        <v>0</v>
      </c>
      <c r="I61" s="115">
        <f>INDEX($C$46:$C$65,MATCH(ROWS(D$46:D61),$D$46:$D$65,0))</f>
        <v>0</v>
      </c>
    </row>
    <row r="62" spans="1:9" x14ac:dyDescent="0.25">
      <c r="A62" s="116" t="s">
        <v>107</v>
      </c>
      <c r="B62" s="155">
        <f>'5_Year 5'!AC9+'5_Year 5'!AC18+'5_Year 5'!AC27</f>
        <v>0</v>
      </c>
      <c r="C62" s="159">
        <f>'5_Year 5'!CJ9+'5_Year 5'!CJ18+'5_Year 5'!CJ27</f>
        <v>0</v>
      </c>
      <c r="D62" s="84">
        <f>RANK(C62,C$46:C$65)+COUNTIF($C$46:C62,C62)-1</f>
        <v>17</v>
      </c>
      <c r="F62">
        <v>17</v>
      </c>
      <c r="G62" s="114" t="str">
        <f>INDEX($A$46:$A$65,MATCH(ROWS($C$46:C62),$D$46:$D$65,0))</f>
        <v>Region 17</v>
      </c>
      <c r="H62" s="115">
        <f>INDEX($B$46:$B$65,MATCH(ROWS(B$46:B62),$D$46:$D$65,0))</f>
        <v>0</v>
      </c>
      <c r="I62" s="115">
        <f>INDEX($C$46:$C$65,MATCH(ROWS(D$46:D62),$D$46:$D$65,0))</f>
        <v>0</v>
      </c>
    </row>
    <row r="63" spans="1:9" x14ac:dyDescent="0.25">
      <c r="A63" s="116" t="s">
        <v>108</v>
      </c>
      <c r="B63" s="155">
        <f>'5_Year 5'!AD9+'5_Year 5'!AD18+'5_Year 5'!AD27</f>
        <v>0</v>
      </c>
      <c r="C63" s="159">
        <f>'5_Year 5'!CL9+'5_Year 5'!CL18+'5_Year 5'!CL27</f>
        <v>0</v>
      </c>
      <c r="D63" s="84">
        <f>RANK(C63,C$46:C$65)+COUNTIF($C$46:C63,C63)-1</f>
        <v>18</v>
      </c>
      <c r="F63">
        <v>18</v>
      </c>
      <c r="G63" s="114" t="str">
        <f>INDEX($A$46:$A$65,MATCH(ROWS($C$46:C63),$D$46:$D$65,0))</f>
        <v>Region 18</v>
      </c>
      <c r="H63" s="115">
        <f>INDEX($B$46:$B$65,MATCH(ROWS(B$46:B63),$D$46:$D$65,0))</f>
        <v>0</v>
      </c>
      <c r="I63" s="115">
        <f>INDEX($C$46:$C$65,MATCH(ROWS(D$46:D63),$D$46:$D$65,0))</f>
        <v>0</v>
      </c>
    </row>
    <row r="64" spans="1:9" x14ac:dyDescent="0.25">
      <c r="A64" s="116" t="s">
        <v>109</v>
      </c>
      <c r="B64" s="155">
        <f>'5_Year 5'!AE9+'5_Year 5'!AE18+'5_Year 5'!AE27</f>
        <v>0</v>
      </c>
      <c r="C64" s="159">
        <f>'5_Year 5'!CN9+'5_Year 5'!CN18+'5_Year 5'!CN27</f>
        <v>0</v>
      </c>
      <c r="D64" s="84">
        <f>RANK(C64,C$46:C$65)+COUNTIF($C$46:C64,C64)-1</f>
        <v>19</v>
      </c>
      <c r="F64">
        <v>19</v>
      </c>
      <c r="G64" s="114" t="str">
        <f>INDEX($A$46:$A$65,MATCH(ROWS($C$46:C64),$D$46:$D$65,0))</f>
        <v>Region 19</v>
      </c>
      <c r="H64" s="115">
        <f>INDEX($B$46:$B$65,MATCH(ROWS(B$46:B64),$D$46:$D$65,0))</f>
        <v>0</v>
      </c>
      <c r="I64" s="115">
        <f>INDEX($C$46:$C$65,MATCH(ROWS(D$46:D64),$D$46:$D$65,0))</f>
        <v>0</v>
      </c>
    </row>
    <row r="65" spans="1:9" x14ac:dyDescent="0.25">
      <c r="A65" s="116" t="s">
        <v>110</v>
      </c>
      <c r="B65" s="158">
        <f>'5_Year 5'!AF9+'5_Year 5'!AF18+'5_Year 5'!AF27</f>
        <v>0</v>
      </c>
      <c r="C65" s="168">
        <f>'5_Year 5'!CP9+'5_Year 5'!CP18+'5_Year 5'!CP27</f>
        <v>0</v>
      </c>
      <c r="D65" s="84">
        <f>RANK(C65,C$46:C$65)+COUNTIF($C$46:C65,C65)-1</f>
        <v>20</v>
      </c>
      <c r="F65">
        <v>20</v>
      </c>
      <c r="G65" s="114" t="str">
        <f>INDEX($A$46:$A$65,MATCH(ROWS($C$46:C65),$D$46:$D$65,0))</f>
        <v>Region 20</v>
      </c>
      <c r="H65" s="115">
        <f>INDEX($B$46:$B$65,MATCH(ROWS(B$46:B65),$D$46:$D$65,0))</f>
        <v>0</v>
      </c>
      <c r="I65" s="115">
        <f>INDEX($C$46:$C$65,MATCH(ROWS(D$46:D65),$D$46:$D$65,0))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28C8945B-D16D-4242-B93B-04CBE00ED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A0B132-C85C-431A-B9F4-E50BDC8889ED}">
  <ds:schemaRefs>
    <ds:schemaRef ds:uri="9d35be4f-046c-49d8-91e8-e6c6f0e5b7cb"/>
    <ds:schemaRef ds:uri="http://schemas.microsoft.com/office/2006/metadata/properties"/>
    <ds:schemaRef ds:uri="http://purl.org/dc/elements/1.1/"/>
    <ds:schemaRef ds:uri="a369dffc-b10b-4e7f-9605-9472120fff0b"/>
    <ds:schemaRef ds:uri="http://purl.org/dc/dcmitype/"/>
    <ds:schemaRef ds:uri="http://www.w3.org/XML/1998/namespace"/>
    <ds:schemaRef ds:uri="http://schemas.microsoft.com/office/2006/documentManagement/types"/>
    <ds:schemaRef ds:uri="http://purl.org/dc/terms/"/>
    <ds:schemaRef ds:uri="http://schemas.microsoft.com/office/infopath/2007/PartnerControls"/>
    <ds:schemaRef ds:uri="e56a9a4a-99a3-4708-b025-cc895b1fb658"/>
    <ds:schemaRef ds:uri="http://schemas.openxmlformats.org/package/2006/metadata/core-properties"/>
    <ds:schemaRef ds:uri="d2b2d159-3ad8-40dc-8c1e-969183b28281"/>
    <ds:schemaRef ds:uri="9e60e796-0612-4d21-b42b-f8375543952f"/>
    <ds:schemaRef ds:uri="2F268C32-F5A8-4CF2-8D20-4ED9A23D9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C_Health Regions</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2021-06-24T15:34:13Z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